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zo Lester\Desktop\"/>
    </mc:Choice>
  </mc:AlternateContent>
  <xr:revisionPtr revIDLastSave="0" documentId="8_{DB729419-7A65-43D4-9910-555F58FBF9AA}" xr6:coauthVersionLast="47" xr6:coauthVersionMax="47" xr10:uidLastSave="{00000000-0000-0000-0000-000000000000}"/>
  <bookViews>
    <workbookView xWindow="-120" yWindow="-120" windowWidth="29040" windowHeight="15720" xr2:uid="{1B16C3CB-EBAD-4E2F-8B32-496C14D05435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I64" i="1"/>
  <c r="I65" i="1"/>
  <c r="I66" i="1"/>
  <c r="I67" i="1"/>
  <c r="I63" i="1"/>
  <c r="I57" i="1"/>
  <c r="I58" i="1"/>
  <c r="I59" i="1"/>
  <c r="I60" i="1"/>
  <c r="I56" i="1"/>
  <c r="I50" i="1"/>
  <c r="I51" i="1"/>
  <c r="I52" i="1"/>
  <c r="I53" i="1"/>
  <c r="I49" i="1"/>
  <c r="I45" i="1"/>
  <c r="I46" i="1"/>
  <c r="I44" i="1"/>
  <c r="I41" i="1"/>
  <c r="I40" i="1"/>
  <c r="I37" i="1"/>
  <c r="I36" i="1"/>
  <c r="I33" i="1"/>
  <c r="I34" i="1"/>
  <c r="I32" i="1"/>
  <c r="I26" i="1"/>
  <c r="I27" i="1"/>
  <c r="I28" i="1"/>
  <c r="I29" i="1"/>
  <c r="I25" i="1"/>
  <c r="I19" i="1"/>
  <c r="I20" i="1"/>
  <c r="I21" i="1"/>
  <c r="I22" i="1"/>
  <c r="I18" i="1"/>
  <c r="I12" i="1"/>
  <c r="I13" i="1"/>
  <c r="I14" i="1"/>
  <c r="I15" i="1"/>
  <c r="I11" i="1"/>
  <c r="H70" i="1"/>
  <c r="G44" i="3"/>
  <c r="H44" i="3"/>
  <c r="H5" i="3"/>
  <c r="H6" i="3"/>
  <c r="H4" i="3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E14" i="1"/>
  <c r="E15" i="1" s="1"/>
  <c r="J70" i="1" l="1"/>
  <c r="G39" i="3"/>
  <c r="G40" i="3" s="1"/>
  <c r="H40" i="3" s="1"/>
  <c r="H38" i="3"/>
  <c r="H26" i="3"/>
  <c r="H9" i="3"/>
  <c r="H32" i="3"/>
  <c r="H25" i="3"/>
  <c r="H18" i="3"/>
  <c r="H37" i="3"/>
  <c r="H30" i="3"/>
  <c r="H23" i="3"/>
  <c r="H15" i="3"/>
  <c r="H36" i="3"/>
  <c r="H29" i="3"/>
  <c r="H21" i="3"/>
  <c r="H14" i="3"/>
  <c r="H35" i="3"/>
  <c r="H27" i="3"/>
  <c r="H20" i="3"/>
  <c r="H13" i="3"/>
  <c r="H17" i="3"/>
  <c r="H33" i="3"/>
  <c r="H19" i="3"/>
  <c r="H31" i="3"/>
  <c r="H24" i="3"/>
  <c r="H8" i="3"/>
  <c r="H7" i="3"/>
  <c r="I8" i="3" s="1"/>
  <c r="H12" i="3"/>
  <c r="H11" i="3"/>
  <c r="H34" i="3"/>
  <c r="H28" i="3"/>
  <c r="H22" i="3"/>
  <c r="H16" i="3"/>
  <c r="H10" i="3"/>
  <c r="F68" i="1"/>
  <c r="F61" i="1"/>
  <c r="F54" i="1"/>
  <c r="F47" i="1"/>
  <c r="F38" i="1"/>
  <c r="F30" i="1"/>
  <c r="F23" i="1"/>
  <c r="F17" i="1"/>
  <c r="F16" i="1"/>
  <c r="D2" i="2"/>
  <c r="B3" i="2"/>
  <c r="D3" i="2" s="1"/>
  <c r="H12" i="1"/>
  <c r="H13" i="1"/>
  <c r="H14" i="1"/>
  <c r="H15" i="1"/>
  <c r="H18" i="1"/>
  <c r="H19" i="1"/>
  <c r="H20" i="1"/>
  <c r="H21" i="1"/>
  <c r="H22" i="1"/>
  <c r="H25" i="1"/>
  <c r="H26" i="1"/>
  <c r="H27" i="1"/>
  <c r="H28" i="1"/>
  <c r="H29" i="1"/>
  <c r="H32" i="1"/>
  <c r="H33" i="1"/>
  <c r="H34" i="1"/>
  <c r="H36" i="1"/>
  <c r="H37" i="1"/>
  <c r="H40" i="1"/>
  <c r="H41" i="1"/>
  <c r="H44" i="1"/>
  <c r="H45" i="1"/>
  <c r="H46" i="1"/>
  <c r="H49" i="1"/>
  <c r="H50" i="1"/>
  <c r="H51" i="1"/>
  <c r="H52" i="1"/>
  <c r="H53" i="1"/>
  <c r="H56" i="1"/>
  <c r="H57" i="1"/>
  <c r="H58" i="1"/>
  <c r="H59" i="1"/>
  <c r="H60" i="1"/>
  <c r="H63" i="1"/>
  <c r="H64" i="1"/>
  <c r="H65" i="1"/>
  <c r="H66" i="1"/>
  <c r="H67" i="1"/>
  <c r="H11" i="1"/>
  <c r="G13" i="1"/>
  <c r="G14" i="1"/>
  <c r="G15" i="1"/>
  <c r="G12" i="1"/>
  <c r="G11" i="1"/>
  <c r="E18" i="1"/>
  <c r="E19" i="1" s="1"/>
  <c r="E20" i="1" s="1"/>
  <c r="G20" i="1" s="1"/>
  <c r="I44" i="3" l="1"/>
  <c r="I28" i="3"/>
  <c r="I23" i="3"/>
  <c r="G41" i="3"/>
  <c r="G42" i="3" s="1"/>
  <c r="I38" i="3"/>
  <c r="I33" i="3"/>
  <c r="H39" i="3"/>
  <c r="I18" i="3"/>
  <c r="I13" i="3"/>
  <c r="F24" i="1"/>
  <c r="F31" i="1" s="1"/>
  <c r="F39" i="1" s="1"/>
  <c r="F48" i="1" s="1"/>
  <c r="F55" i="1" s="1"/>
  <c r="F62" i="1" s="1"/>
  <c r="F69" i="1" s="1"/>
  <c r="F71" i="1" s="1"/>
  <c r="G17" i="1"/>
  <c r="H17" i="1"/>
  <c r="I17" i="1"/>
  <c r="B4" i="2"/>
  <c r="H68" i="1"/>
  <c r="I16" i="1"/>
  <c r="I68" i="1"/>
  <c r="I23" i="1"/>
  <c r="I61" i="1"/>
  <c r="G16" i="1"/>
  <c r="H30" i="1"/>
  <c r="H38" i="1"/>
  <c r="H23" i="1"/>
  <c r="I54" i="1"/>
  <c r="I30" i="1"/>
  <c r="H61" i="1"/>
  <c r="H47" i="1"/>
  <c r="H16" i="1"/>
  <c r="I47" i="1"/>
  <c r="I38" i="1"/>
  <c r="H54" i="1"/>
  <c r="J12" i="1"/>
  <c r="K12" i="1" s="1"/>
  <c r="J64" i="1"/>
  <c r="J56" i="1"/>
  <c r="J46" i="1"/>
  <c r="J36" i="1"/>
  <c r="J27" i="1"/>
  <c r="J19" i="1"/>
  <c r="J18" i="1"/>
  <c r="J11" i="1"/>
  <c r="J60" i="1"/>
  <c r="J52" i="1"/>
  <c r="J44" i="1"/>
  <c r="J33" i="1"/>
  <c r="J25" i="1"/>
  <c r="J15" i="1"/>
  <c r="K15" i="1" s="1"/>
  <c r="J63" i="1"/>
  <c r="J53" i="1"/>
  <c r="J26" i="1"/>
  <c r="J67" i="1"/>
  <c r="J59" i="1"/>
  <c r="J51" i="1"/>
  <c r="J41" i="1"/>
  <c r="J32" i="1"/>
  <c r="J22" i="1"/>
  <c r="J14" i="1"/>
  <c r="K14" i="1" s="1"/>
  <c r="J45" i="1"/>
  <c r="J66" i="1"/>
  <c r="J58" i="1"/>
  <c r="J50" i="1"/>
  <c r="J40" i="1"/>
  <c r="J29" i="1"/>
  <c r="J21" i="1"/>
  <c r="J13" i="1"/>
  <c r="K13" i="1" s="1"/>
  <c r="G19" i="1"/>
  <c r="J34" i="1"/>
  <c r="J65" i="1"/>
  <c r="J57" i="1"/>
  <c r="J49" i="1"/>
  <c r="J37" i="1"/>
  <c r="J28" i="1"/>
  <c r="J20" i="1"/>
  <c r="K20" i="1" s="1"/>
  <c r="G18" i="1"/>
  <c r="E21" i="1"/>
  <c r="H24" i="1" l="1"/>
  <c r="J38" i="1"/>
  <c r="H41" i="3"/>
  <c r="H42" i="3"/>
  <c r="G43" i="3"/>
  <c r="H43" i="3" s="1"/>
  <c r="I24" i="1"/>
  <c r="I31" i="1" s="1"/>
  <c r="I39" i="1" s="1"/>
  <c r="I48" i="1" s="1"/>
  <c r="I55" i="1" s="1"/>
  <c r="I62" i="1" s="1"/>
  <c r="H31" i="1"/>
  <c r="H39" i="1"/>
  <c r="H48" i="1" s="1"/>
  <c r="H55" i="1" s="1"/>
  <c r="H62" i="1" s="1"/>
  <c r="J17" i="1"/>
  <c r="D4" i="2"/>
  <c r="B5" i="2"/>
  <c r="I69" i="1"/>
  <c r="I71" i="1" s="1"/>
  <c r="H69" i="1"/>
  <c r="H71" i="1" s="1"/>
  <c r="J68" i="1"/>
  <c r="J61" i="1"/>
  <c r="J16" i="1"/>
  <c r="J54" i="1"/>
  <c r="J30" i="1"/>
  <c r="J23" i="1"/>
  <c r="J47" i="1"/>
  <c r="K18" i="1"/>
  <c r="K19" i="1"/>
  <c r="K11" i="1"/>
  <c r="E22" i="1"/>
  <c r="G21" i="1"/>
  <c r="K21" i="1" s="1"/>
  <c r="I43" i="3" l="1"/>
  <c r="J24" i="1"/>
  <c r="J31" i="1" s="1"/>
  <c r="J39" i="1" s="1"/>
  <c r="J48" i="1" s="1"/>
  <c r="J55" i="1" s="1"/>
  <c r="J62" i="1" s="1"/>
  <c r="K16" i="1"/>
  <c r="K17" i="1"/>
  <c r="B6" i="2"/>
  <c r="D5" i="2"/>
  <c r="J69" i="1"/>
  <c r="J71" i="1" s="1"/>
  <c r="E25" i="1"/>
  <c r="G22" i="1"/>
  <c r="K22" i="1" s="1"/>
  <c r="K23" i="1" s="1"/>
  <c r="K24" i="1" l="1"/>
  <c r="D6" i="2"/>
  <c r="B7" i="2"/>
  <c r="G23" i="1"/>
  <c r="G24" i="1" s="1"/>
  <c r="E26" i="1"/>
  <c r="G25" i="1"/>
  <c r="B8" i="2" l="1"/>
  <c r="D7" i="2"/>
  <c r="K25" i="1"/>
  <c r="E27" i="1"/>
  <c r="G26" i="1"/>
  <c r="K26" i="1" s="1"/>
  <c r="B9" i="2" l="1"/>
  <c r="D8" i="2"/>
  <c r="E28" i="1"/>
  <c r="G27" i="1"/>
  <c r="B10" i="2" l="1"/>
  <c r="D9" i="2"/>
  <c r="K27" i="1"/>
  <c r="E29" i="1"/>
  <c r="G28" i="1"/>
  <c r="K28" i="1" s="1"/>
  <c r="B11" i="2" l="1"/>
  <c r="D10" i="2"/>
  <c r="E32" i="1"/>
  <c r="G29" i="1"/>
  <c r="K29" i="1" s="1"/>
  <c r="K30" i="1" s="1"/>
  <c r="K31" i="1" s="1"/>
  <c r="B12" i="2" l="1"/>
  <c r="D11" i="2"/>
  <c r="G30" i="1"/>
  <c r="G31" i="1" s="1"/>
  <c r="E33" i="1"/>
  <c r="G32" i="1"/>
  <c r="B13" i="2" l="1"/>
  <c r="D12" i="2"/>
  <c r="K32" i="1"/>
  <c r="E34" i="1"/>
  <c r="G33" i="1"/>
  <c r="K33" i="1" s="1"/>
  <c r="B14" i="2" l="1"/>
  <c r="B15" i="2" s="1"/>
  <c r="D13" i="2"/>
  <c r="E36" i="1"/>
  <c r="G34" i="1"/>
  <c r="K34" i="1" s="1"/>
  <c r="B17" i="2" l="1"/>
  <c r="D14" i="2"/>
  <c r="D15" i="2" s="1"/>
  <c r="E37" i="1"/>
  <c r="G36" i="1"/>
  <c r="B18" i="2" l="1"/>
  <c r="D17" i="2"/>
  <c r="K36" i="1"/>
  <c r="E40" i="1"/>
  <c r="G37" i="1"/>
  <c r="K37" i="1" s="1"/>
  <c r="B19" i="2" l="1"/>
  <c r="D18" i="2"/>
  <c r="K38" i="1"/>
  <c r="K39" i="1" s="1"/>
  <c r="G38" i="1"/>
  <c r="G39" i="1" s="1"/>
  <c r="E41" i="1"/>
  <c r="G40" i="1"/>
  <c r="B20" i="2" l="1"/>
  <c r="D19" i="2"/>
  <c r="K40" i="1"/>
  <c r="E44" i="1"/>
  <c r="G41" i="1"/>
  <c r="K41" i="1" s="1"/>
  <c r="B21" i="2" l="1"/>
  <c r="D20" i="2"/>
  <c r="E45" i="1"/>
  <c r="G44" i="1"/>
  <c r="K44" i="1" s="1"/>
  <c r="B22" i="2" l="1"/>
  <c r="D21" i="2"/>
  <c r="E46" i="1"/>
  <c r="G45" i="1"/>
  <c r="B23" i="2" l="1"/>
  <c r="D22" i="2"/>
  <c r="K45" i="1"/>
  <c r="E49" i="1"/>
  <c r="G46" i="1"/>
  <c r="K46" i="1" s="1"/>
  <c r="B24" i="2" l="1"/>
  <c r="D23" i="2"/>
  <c r="G47" i="1"/>
  <c r="G48" i="1" s="1"/>
  <c r="K47" i="1"/>
  <c r="K48" i="1" s="1"/>
  <c r="E50" i="1"/>
  <c r="G49" i="1"/>
  <c r="B25" i="2" l="1"/>
  <c r="D24" i="2"/>
  <c r="K49" i="1"/>
  <c r="E51" i="1"/>
  <c r="G50" i="1"/>
  <c r="K50" i="1" s="1"/>
  <c r="B26" i="2" l="1"/>
  <c r="D25" i="2"/>
  <c r="E52" i="1"/>
  <c r="G51" i="1"/>
  <c r="K51" i="1" s="1"/>
  <c r="B27" i="2" l="1"/>
  <c r="D26" i="2"/>
  <c r="E53" i="1"/>
  <c r="G52" i="1"/>
  <c r="K52" i="1" s="1"/>
  <c r="B28" i="2" l="1"/>
  <c r="D27" i="2"/>
  <c r="E56" i="1"/>
  <c r="G53" i="1"/>
  <c r="K53" i="1" s="1"/>
  <c r="K54" i="1" s="1"/>
  <c r="K55" i="1" s="1"/>
  <c r="D28" i="2" l="1"/>
  <c r="B29" i="2"/>
  <c r="B30" i="2" s="1"/>
  <c r="G54" i="1"/>
  <c r="G55" i="1" s="1"/>
  <c r="E57" i="1"/>
  <c r="G56" i="1"/>
  <c r="D29" i="2" l="1"/>
  <c r="D30" i="2" s="1"/>
  <c r="B31" i="2"/>
  <c r="K56" i="1"/>
  <c r="E58" i="1"/>
  <c r="G57" i="1"/>
  <c r="K57" i="1" s="1"/>
  <c r="D31" i="2" l="1"/>
  <c r="B32" i="2"/>
  <c r="E59" i="1"/>
  <c r="E60" i="1" s="1"/>
  <c r="E63" i="1" s="1"/>
  <c r="E64" i="1" s="1"/>
  <c r="G58" i="1"/>
  <c r="K58" i="1" s="1"/>
  <c r="E65" i="1" l="1"/>
  <c r="G64" i="1"/>
  <c r="K64" i="1" s="1"/>
  <c r="D32" i="2"/>
  <c r="B33" i="2"/>
  <c r="G59" i="1"/>
  <c r="K59" i="1" s="1"/>
  <c r="E66" i="1" l="1"/>
  <c r="G65" i="1"/>
  <c r="K65" i="1" s="1"/>
  <c r="B34" i="2"/>
  <c r="D33" i="2"/>
  <c r="G63" i="1"/>
  <c r="G60" i="1"/>
  <c r="K60" i="1" s="1"/>
  <c r="K61" i="1" s="1"/>
  <c r="K62" i="1" s="1"/>
  <c r="E67" i="1" l="1"/>
  <c r="G66" i="1"/>
  <c r="K66" i="1" s="1"/>
  <c r="B35" i="2"/>
  <c r="D34" i="2"/>
  <c r="K63" i="1"/>
  <c r="G61" i="1"/>
  <c r="G62" i="1" s="1"/>
  <c r="E70" i="1" l="1"/>
  <c r="G70" i="1" s="1"/>
  <c r="K70" i="1" s="1"/>
  <c r="G67" i="1"/>
  <c r="B36" i="2"/>
  <c r="D35" i="2"/>
  <c r="K67" i="1" l="1"/>
  <c r="K68" i="1" s="1"/>
  <c r="K69" i="1" s="1"/>
  <c r="K71" i="1" s="1"/>
  <c r="G68" i="1"/>
  <c r="G69" i="1" s="1"/>
  <c r="G71" i="1" s="1"/>
  <c r="B37" i="2"/>
  <c r="D36" i="2"/>
  <c r="B38" i="2" l="1"/>
  <c r="D37" i="2"/>
  <c r="B39" i="2" l="1"/>
  <c r="D38" i="2"/>
  <c r="B40" i="2" l="1"/>
  <c r="D39" i="2"/>
  <c r="B41" i="2" l="1"/>
  <c r="D40" i="2"/>
  <c r="B42" i="2" l="1"/>
  <c r="D41" i="2"/>
  <c r="D42" i="2" l="1"/>
  <c r="D43" i="2" s="1"/>
  <c r="D45" i="2" s="1"/>
  <c r="B43" i="2"/>
  <c r="B45" i="2" s="1"/>
</calcChain>
</file>

<file path=xl/sharedStrings.xml><?xml version="1.0" encoding="utf-8"?>
<sst xmlns="http://schemas.openxmlformats.org/spreadsheetml/2006/main" count="70" uniqueCount="33">
  <si>
    <t>County</t>
  </si>
  <si>
    <t>Russell</t>
  </si>
  <si>
    <t>Not part of MSW Totals</t>
  </si>
  <si>
    <t>Mine Waste</t>
  </si>
  <si>
    <t>Storm Debris</t>
  </si>
  <si>
    <t>White Goods</t>
  </si>
  <si>
    <t>Annual MSW</t>
  </si>
  <si>
    <t>Tires</t>
  </si>
  <si>
    <t>Year</t>
  </si>
  <si>
    <t>Tons Per Year</t>
  </si>
  <si>
    <t>Host Fee</t>
  </si>
  <si>
    <t>Increase</t>
  </si>
  <si>
    <t>-</t>
  </si>
  <si>
    <t>Tonnage Rebate</t>
  </si>
  <si>
    <t>Tons</t>
  </si>
  <si>
    <t>Total Fee</t>
  </si>
  <si>
    <t>TBD</t>
  </si>
  <si>
    <t>Total Savings</t>
  </si>
  <si>
    <t>Tipping Fee + Savings</t>
  </si>
  <si>
    <t>40 Year Total</t>
  </si>
  <si>
    <t>5 Year Total</t>
  </si>
  <si>
    <t>Trucking Savings</t>
  </si>
  <si>
    <t>Cost</t>
  </si>
  <si>
    <t>13 Year Average</t>
  </si>
  <si>
    <t>12 Year Average</t>
  </si>
  <si>
    <t>Final Average</t>
  </si>
  <si>
    <t>Total to Date</t>
  </si>
  <si>
    <t>Total To Date</t>
  </si>
  <si>
    <t xml:space="preserve"> - Going forward using CPI at a maximum of 3%</t>
  </si>
  <si>
    <t>5 Year total</t>
  </si>
  <si>
    <t>Projected Tonnage</t>
  </si>
  <si>
    <t>41 Year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</si>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</sst>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1" applyNumberFormat="1" applyFont="1" applyBorder="1"/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0" borderId="0" xfId="1" applyNumberFormat="1" applyFont="1" applyBorder="1"/>
    <xf numFmtId="164" fontId="0" fillId="0" borderId="0" xfId="0" applyNumberFormat="1"/>
    <xf numFmtId="9" fontId="0" fillId="0" borderId="0" xfId="0" applyNumberFormat="1"/>
    <xf numFmtId="44" fontId="0" fillId="0" borderId="0" xfId="2" applyFont="1"/>
    <xf numFmtId="44" fontId="0" fillId="0" borderId="0" xfId="0" applyNumberFormat="1"/>
    <xf numFmtId="0" fontId="0" fillId="0" borderId="1" xfId="0" applyBorder="1" applyAlignment="1">
      <alignment horizontal="center"/>
    </xf>
    <xf numFmtId="44" fontId="0" fillId="0" borderId="1" xfId="2" applyFont="1" applyBorder="1"/>
    <xf numFmtId="9" fontId="0" fillId="0" borderId="1" xfId="0" applyNumberForma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165" fontId="0" fillId="0" borderId="1" xfId="2" applyNumberFormat="1" applyFont="1" applyBorder="1"/>
    <xf numFmtId="165" fontId="0" fillId="0" borderId="0" xfId="2" applyNumberFormat="1" applyFont="1"/>
    <xf numFmtId="0" fontId="0" fillId="0" borderId="0" xfId="0" applyAlignment="1">
      <alignment horizontal="right"/>
    </xf>
    <xf numFmtId="165" fontId="0" fillId="0" borderId="0" xfId="2" applyNumberFormat="1" applyFont="1" applyBorder="1"/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/>
    <xf numFmtId="0" fontId="2" fillId="0" borderId="1" xfId="0" applyFont="1" applyBorder="1"/>
    <xf numFmtId="164" fontId="2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" xfId="2" applyNumberFormat="1" applyFont="1" applyBorder="1" applyAlignment="1">
      <alignment horizontal="center"/>
    </xf>
    <xf numFmtId="165" fontId="2" fillId="0" borderId="1" xfId="2" applyNumberFormat="1" applyFont="1" applyBorder="1"/>
    <xf numFmtId="164" fontId="2" fillId="0" borderId="1" xfId="1" applyNumberFormat="1" applyFont="1" applyBorder="1"/>
    <xf numFmtId="164" fontId="0" fillId="0" borderId="0" xfId="1" applyNumberFormat="1" applyFont="1"/>
    <xf numFmtId="44" fontId="2" fillId="0" borderId="0" xfId="0" applyNumberFormat="1" applyFont="1"/>
    <xf numFmtId="0" fontId="3" fillId="0" borderId="0" xfId="0" applyFont="1" applyAlignment="1">
      <alignment horizontal="center"/>
    </xf>
    <xf numFmtId="44" fontId="4" fillId="0" borderId="0" xfId="0" applyNumberFormat="1" applyFont="1"/>
    <xf numFmtId="0" fontId="4" fillId="0" borderId="0" xfId="0" applyFont="1"/>
    <xf numFmtId="165" fontId="4" fillId="0" borderId="0" xfId="0" applyNumberFormat="1" applyFont="1"/>
    <xf numFmtId="164" fontId="5" fillId="0" borderId="0" xfId="1" applyNumberFormat="1" applyFont="1"/>
    <xf numFmtId="165" fontId="4" fillId="0" borderId="0" xfId="2" applyNumberFormat="1" applyFont="1"/>
    <xf numFmtId="164" fontId="2" fillId="0" borderId="0" xfId="0" applyNumberFormat="1" applyFont="1"/>
    <xf numFmtId="44" fontId="2" fillId="0" borderId="1" xfId="0" applyNumberFormat="1" applyFont="1" applyBorder="1"/>
    <xf numFmtId="164" fontId="2" fillId="0" borderId="1" xfId="0" applyNumberFormat="1" applyFont="1" applyBorder="1"/>
    <xf numFmtId="9" fontId="0" fillId="0" borderId="7" xfId="0" applyNumberFormat="1" applyBorder="1"/>
    <xf numFmtId="0" fontId="0" fillId="0" borderId="2" xfId="0" applyBorder="1"/>
    <xf numFmtId="9" fontId="0" fillId="0" borderId="4" xfId="0" applyNumberFormat="1" applyBorder="1"/>
    <xf numFmtId="9" fontId="0" fillId="0" borderId="4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65" fontId="2" fillId="2" borderId="1" xfId="2" applyNumberFormat="1" applyFont="1" applyFill="1" applyBorder="1"/>
    <xf numFmtId="0" fontId="0" fillId="0" borderId="9" xfId="0" applyBorder="1"/>
    <xf numFmtId="9" fontId="0" fillId="0" borderId="9" xfId="0" applyNumberFormat="1" applyBorder="1" applyAlignment="1">
      <alignment horizontal="center"/>
    </xf>
    <xf numFmtId="44" fontId="0" fillId="0" borderId="9" xfId="0" applyNumberFormat="1" applyBorder="1"/>
    <xf numFmtId="0" fontId="0" fillId="0" borderId="8" xfId="0" applyBorder="1"/>
    <xf numFmtId="9" fontId="0" fillId="0" borderId="8" xfId="0" applyNumberFormat="1" applyBorder="1" applyAlignment="1">
      <alignment horizontal="center"/>
    </xf>
    <xf numFmtId="44" fontId="0" fillId="0" borderId="8" xfId="0" applyNumberFormat="1" applyBorder="1"/>
    <xf numFmtId="164" fontId="0" fillId="0" borderId="1" xfId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65" fontId="0" fillId="0" borderId="9" xfId="2" applyNumberFormat="1" applyFont="1" applyBorder="1"/>
    <xf numFmtId="165" fontId="0" fillId="0" borderId="8" xfId="2" applyNumberFormat="1" applyFont="1" applyBorder="1"/>
    <xf numFmtId="164" fontId="0" fillId="0" borderId="9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2840C-D16C-4BA8-87E0-6AE5DE0C31C1}">
  <dimension ref="A3:L79"/>
  <sheetViews>
    <sheetView tabSelected="1" workbookViewId="0">
      <selection activeCell="A8" sqref="A8"/>
    </sheetView>
  </sheetViews>
  <sheetFormatPr defaultRowHeight="15" x14ac:dyDescent="0.25"/>
  <cols>
    <col min="1" max="1" width="2.5703125" bestFit="1" customWidth="1"/>
    <col min="2" max="2" width="3" bestFit="1" customWidth="1"/>
    <col min="3" max="3" width="7.28515625" bestFit="1" customWidth="1"/>
    <col min="4" max="4" width="8.42578125" bestFit="1" customWidth="1"/>
    <col min="5" max="5" width="12.85546875" customWidth="1"/>
    <col min="6" max="6" width="12.42578125" customWidth="1"/>
    <col min="7" max="7" width="14" customWidth="1"/>
    <col min="8" max="8" width="15.5703125" customWidth="1"/>
    <col min="9" max="9" width="15.28515625" customWidth="1"/>
    <col min="10" max="10" width="13.85546875" customWidth="1"/>
    <col min="11" max="11" width="19.5703125" customWidth="1"/>
    <col min="12" max="12" width="11.5703125" bestFit="1" customWidth="1"/>
  </cols>
  <sheetData>
    <row r="3" spans="2:11" x14ac:dyDescent="0.25">
      <c r="E3" s="63" t="s">
        <v>2</v>
      </c>
      <c r="F3" s="64"/>
      <c r="G3" s="64"/>
      <c r="H3" s="64"/>
      <c r="I3" s="65"/>
    </row>
    <row r="4" spans="2:11" x14ac:dyDescent="0.25">
      <c r="C4" s="22" t="s">
        <v>0</v>
      </c>
      <c r="D4" s="22">
        <v>2026</v>
      </c>
      <c r="E4" s="22" t="s">
        <v>3</v>
      </c>
      <c r="F4" s="22" t="s">
        <v>4</v>
      </c>
      <c r="G4" s="22" t="s">
        <v>7</v>
      </c>
      <c r="H4" s="22" t="s">
        <v>5</v>
      </c>
      <c r="I4" s="22" t="s">
        <v>6</v>
      </c>
      <c r="J4" s="22" t="s">
        <v>13</v>
      </c>
      <c r="K4" s="22" t="s">
        <v>21</v>
      </c>
    </row>
    <row r="5" spans="2:11" x14ac:dyDescent="0.25">
      <c r="C5" s="12" t="s">
        <v>1</v>
      </c>
      <c r="D5" s="3"/>
      <c r="E5" s="12" t="s">
        <v>16</v>
      </c>
      <c r="F5" s="12" t="s">
        <v>16</v>
      </c>
      <c r="G5" s="12" t="s">
        <v>16</v>
      </c>
      <c r="H5" s="12" t="s">
        <v>16</v>
      </c>
      <c r="I5" s="47">
        <v>20000</v>
      </c>
      <c r="J5" s="27">
        <v>5</v>
      </c>
      <c r="K5" s="27">
        <v>13</v>
      </c>
    </row>
    <row r="6" spans="2:11" x14ac:dyDescent="0.25">
      <c r="D6" s="7"/>
      <c r="E6" s="26"/>
      <c r="F6" s="26"/>
      <c r="G6" s="26"/>
      <c r="H6" s="26"/>
      <c r="I6" s="8"/>
      <c r="J6" s="20"/>
      <c r="K6" s="20"/>
    </row>
    <row r="7" spans="2:11" x14ac:dyDescent="0.25">
      <c r="D7" s="7"/>
      <c r="E7" s="26"/>
      <c r="F7" s="26"/>
      <c r="G7" s="26"/>
      <c r="H7" s="26"/>
      <c r="I7" s="8"/>
      <c r="J7" s="20"/>
      <c r="K7" s="20"/>
    </row>
    <row r="8" spans="2:11" x14ac:dyDescent="0.25">
      <c r="D8" s="7"/>
      <c r="E8" s="26"/>
      <c r="F8" s="26"/>
      <c r="G8" s="26"/>
      <c r="H8" s="26"/>
      <c r="I8" s="8"/>
      <c r="J8" s="20"/>
      <c r="K8" s="20"/>
    </row>
    <row r="9" spans="2:11" x14ac:dyDescent="0.25">
      <c r="D9" s="9"/>
    </row>
    <row r="10" spans="2:11" x14ac:dyDescent="0.25">
      <c r="B10" s="69" t="s">
        <v>8</v>
      </c>
      <c r="C10" s="69"/>
      <c r="D10" s="23" t="s">
        <v>11</v>
      </c>
      <c r="E10" s="22" t="s">
        <v>10</v>
      </c>
      <c r="F10" s="24" t="s">
        <v>9</v>
      </c>
      <c r="G10" s="25" t="s">
        <v>15</v>
      </c>
      <c r="H10" s="25" t="s">
        <v>13</v>
      </c>
      <c r="I10" s="25" t="s">
        <v>21</v>
      </c>
      <c r="J10" s="25" t="s">
        <v>17</v>
      </c>
      <c r="K10" s="25" t="s">
        <v>18</v>
      </c>
    </row>
    <row r="11" spans="2:11" x14ac:dyDescent="0.25">
      <c r="B11" s="2">
        <v>1</v>
      </c>
      <c r="C11" s="2">
        <v>2026</v>
      </c>
      <c r="D11" s="12" t="s">
        <v>12</v>
      </c>
      <c r="E11" s="13">
        <v>1</v>
      </c>
      <c r="F11" s="3">
        <v>250000</v>
      </c>
      <c r="G11" s="17">
        <f>F11*E11</f>
        <v>250000</v>
      </c>
      <c r="H11" s="17">
        <f>$I$5*$J$5</f>
        <v>100000</v>
      </c>
      <c r="I11" s="17">
        <f>$I$5*20</f>
        <v>400000</v>
      </c>
      <c r="J11" s="17">
        <f>I11+H11</f>
        <v>500000</v>
      </c>
      <c r="K11" s="17">
        <f>J11+G11</f>
        <v>750000</v>
      </c>
    </row>
    <row r="12" spans="2:11" x14ac:dyDescent="0.25">
      <c r="B12" s="2">
        <v>2</v>
      </c>
      <c r="C12" s="2">
        <v>2027</v>
      </c>
      <c r="D12" s="12" t="s">
        <v>12</v>
      </c>
      <c r="E12" s="13">
        <v>1</v>
      </c>
      <c r="F12" s="3">
        <v>500000</v>
      </c>
      <c r="G12" s="17">
        <f>F12*E12</f>
        <v>500000</v>
      </c>
      <c r="H12" s="17">
        <f>$I$5*$J$5</f>
        <v>100000</v>
      </c>
      <c r="I12" s="17">
        <f t="shared" ref="I12:I15" si="0">$I$5*20</f>
        <v>400000</v>
      </c>
      <c r="J12" s="17">
        <f t="shared" ref="J12:J67" si="1">I12+H12</f>
        <v>500000</v>
      </c>
      <c r="K12" s="17">
        <f t="shared" ref="K12:K67" si="2">J12+G12</f>
        <v>1000000</v>
      </c>
    </row>
    <row r="13" spans="2:11" x14ac:dyDescent="0.25">
      <c r="B13" s="2">
        <v>3</v>
      </c>
      <c r="C13" s="2">
        <v>2028</v>
      </c>
      <c r="D13" s="14" t="s">
        <v>12</v>
      </c>
      <c r="E13" s="13">
        <v>1</v>
      </c>
      <c r="F13" s="3">
        <v>750000</v>
      </c>
      <c r="G13" s="17">
        <f t="shared" ref="G13:G67" si="3">F13*E13</f>
        <v>750000</v>
      </c>
      <c r="H13" s="17">
        <f>$I$5*$J$5</f>
        <v>100000</v>
      </c>
      <c r="I13" s="17">
        <f t="shared" si="0"/>
        <v>400000</v>
      </c>
      <c r="J13" s="17">
        <f t="shared" si="1"/>
        <v>500000</v>
      </c>
      <c r="K13" s="17">
        <f t="shared" si="2"/>
        <v>1250000</v>
      </c>
    </row>
    <row r="14" spans="2:11" x14ac:dyDescent="0.25">
      <c r="B14" s="2">
        <v>4</v>
      </c>
      <c r="C14" s="2">
        <v>2029</v>
      </c>
      <c r="D14" s="14">
        <v>1.05</v>
      </c>
      <c r="E14" s="15">
        <f>E13*D14</f>
        <v>1.05</v>
      </c>
      <c r="F14" s="3">
        <v>1250000</v>
      </c>
      <c r="G14" s="17">
        <f t="shared" si="3"/>
        <v>1312500</v>
      </c>
      <c r="H14" s="17">
        <f>$I$5*$J$5</f>
        <v>100000</v>
      </c>
      <c r="I14" s="17">
        <f t="shared" si="0"/>
        <v>400000</v>
      </c>
      <c r="J14" s="17">
        <f t="shared" si="1"/>
        <v>500000</v>
      </c>
      <c r="K14" s="17">
        <f t="shared" si="2"/>
        <v>1812500</v>
      </c>
    </row>
    <row r="15" spans="2:11" x14ac:dyDescent="0.25">
      <c r="B15" s="2">
        <v>5</v>
      </c>
      <c r="C15" s="2">
        <v>2030</v>
      </c>
      <c r="D15" s="14">
        <v>1.05</v>
      </c>
      <c r="E15" s="15">
        <f>E14*D15</f>
        <v>1.1025</v>
      </c>
      <c r="F15" s="3">
        <v>2000000</v>
      </c>
      <c r="G15" s="17">
        <f t="shared" si="3"/>
        <v>2205000</v>
      </c>
      <c r="H15" s="17">
        <f>$I$5*$J$5</f>
        <v>100000</v>
      </c>
      <c r="I15" s="17">
        <f t="shared" si="0"/>
        <v>400000</v>
      </c>
      <c r="J15" s="17">
        <f t="shared" si="1"/>
        <v>500000</v>
      </c>
      <c r="K15" s="17">
        <f t="shared" si="2"/>
        <v>2705000</v>
      </c>
    </row>
    <row r="16" spans="2:11" x14ac:dyDescent="0.25">
      <c r="B16" s="42"/>
      <c r="C16" s="46"/>
      <c r="D16" s="44"/>
      <c r="E16" s="29" t="s">
        <v>20</v>
      </c>
      <c r="F16" s="38">
        <f>SUM(F11:F15)</f>
        <v>4750000</v>
      </c>
      <c r="G16" s="48">
        <f>SUM(G11:G15)</f>
        <v>5017500</v>
      </c>
      <c r="H16" s="28">
        <f t="shared" ref="H16:K16" si="4">SUM(H11:H15)</f>
        <v>500000</v>
      </c>
      <c r="I16" s="28">
        <f t="shared" si="4"/>
        <v>2000000</v>
      </c>
      <c r="J16" s="48">
        <f t="shared" si="4"/>
        <v>2500000</v>
      </c>
      <c r="K16" s="48">
        <f t="shared" si="4"/>
        <v>7517500</v>
      </c>
    </row>
    <row r="17" spans="2:11" x14ac:dyDescent="0.25">
      <c r="B17" s="5"/>
      <c r="C17" s="6"/>
      <c r="D17" s="45"/>
      <c r="E17" s="39" t="s">
        <v>26</v>
      </c>
      <c r="F17" s="29">
        <f>SUM(F11:F15)</f>
        <v>4750000</v>
      </c>
      <c r="G17" s="48">
        <f>SUM(G11:G15)</f>
        <v>5017500</v>
      </c>
      <c r="H17" s="28">
        <f t="shared" ref="H17:K17" si="5">SUM(H11:H15)</f>
        <v>500000</v>
      </c>
      <c r="I17" s="28">
        <f t="shared" si="5"/>
        <v>2000000</v>
      </c>
      <c r="J17" s="48">
        <f t="shared" si="5"/>
        <v>2500000</v>
      </c>
      <c r="K17" s="48">
        <f t="shared" si="5"/>
        <v>7517500</v>
      </c>
    </row>
    <row r="18" spans="2:11" x14ac:dyDescent="0.25">
      <c r="B18" s="2">
        <v>6</v>
      </c>
      <c r="C18" s="2">
        <v>2031</v>
      </c>
      <c r="D18" s="16">
        <v>1.05</v>
      </c>
      <c r="E18" s="15">
        <f>E15*D18</f>
        <v>1.1576250000000001</v>
      </c>
      <c r="F18" s="3">
        <v>2000000</v>
      </c>
      <c r="G18" s="17">
        <f t="shared" si="3"/>
        <v>2315250.0000000005</v>
      </c>
      <c r="H18" s="17">
        <f>$I$5*$J$5</f>
        <v>100000</v>
      </c>
      <c r="I18" s="17">
        <f>$I$5*20</f>
        <v>400000</v>
      </c>
      <c r="J18" s="17">
        <f t="shared" si="1"/>
        <v>500000</v>
      </c>
      <c r="K18" s="17">
        <f t="shared" si="2"/>
        <v>2815250.0000000005</v>
      </c>
    </row>
    <row r="19" spans="2:11" x14ac:dyDescent="0.25">
      <c r="B19" s="2">
        <v>7</v>
      </c>
      <c r="C19" s="2">
        <v>2032</v>
      </c>
      <c r="D19" s="16">
        <v>1.05</v>
      </c>
      <c r="E19" s="15">
        <f>E18*D19</f>
        <v>1.2155062500000002</v>
      </c>
      <c r="F19" s="3">
        <v>2000000</v>
      </c>
      <c r="G19" s="17">
        <f t="shared" si="3"/>
        <v>2431012.5000000005</v>
      </c>
      <c r="H19" s="17">
        <f>$I$5*$J$5</f>
        <v>100000</v>
      </c>
      <c r="I19" s="17">
        <f t="shared" ref="I19:I22" si="6">$I$5*20</f>
        <v>400000</v>
      </c>
      <c r="J19" s="17">
        <f t="shared" si="1"/>
        <v>500000</v>
      </c>
      <c r="K19" s="17">
        <f t="shared" si="2"/>
        <v>2931012.5000000005</v>
      </c>
    </row>
    <row r="20" spans="2:11" x14ac:dyDescent="0.25">
      <c r="B20" s="2">
        <v>8</v>
      </c>
      <c r="C20" s="2">
        <v>2033</v>
      </c>
      <c r="D20" s="16">
        <v>1.05</v>
      </c>
      <c r="E20" s="15">
        <f>E19*D20</f>
        <v>1.2762815625000004</v>
      </c>
      <c r="F20" s="3">
        <v>2000000</v>
      </c>
      <c r="G20" s="17">
        <f t="shared" si="3"/>
        <v>2552563.1250000009</v>
      </c>
      <c r="H20" s="17">
        <f>$I$5*$J$5</f>
        <v>100000</v>
      </c>
      <c r="I20" s="17">
        <f t="shared" si="6"/>
        <v>400000</v>
      </c>
      <c r="J20" s="17">
        <f t="shared" si="1"/>
        <v>500000</v>
      </c>
      <c r="K20" s="17">
        <f t="shared" si="2"/>
        <v>3052563.1250000009</v>
      </c>
    </row>
    <row r="21" spans="2:11" x14ac:dyDescent="0.25">
      <c r="B21" s="2">
        <v>9</v>
      </c>
      <c r="C21" s="2">
        <v>2034</v>
      </c>
      <c r="D21" s="16">
        <v>1.05</v>
      </c>
      <c r="E21" s="15">
        <f t="shared" ref="E21" si="7">E20*D21</f>
        <v>1.3400956406250004</v>
      </c>
      <c r="F21" s="3">
        <v>2000000</v>
      </c>
      <c r="G21" s="17">
        <f t="shared" si="3"/>
        <v>2680191.2812500009</v>
      </c>
      <c r="H21" s="17">
        <f>$I$5*$J$5</f>
        <v>100000</v>
      </c>
      <c r="I21" s="17">
        <f t="shared" si="6"/>
        <v>400000</v>
      </c>
      <c r="J21" s="17">
        <f t="shared" si="1"/>
        <v>500000</v>
      </c>
      <c r="K21" s="17">
        <f t="shared" si="2"/>
        <v>3180191.2812500009</v>
      </c>
    </row>
    <row r="22" spans="2:11" x14ac:dyDescent="0.25">
      <c r="B22" s="2">
        <v>10</v>
      </c>
      <c r="C22" s="2">
        <v>2035</v>
      </c>
      <c r="D22" s="16">
        <v>1.05</v>
      </c>
      <c r="E22" s="15">
        <f t="shared" ref="E22" si="8">D22*E21</f>
        <v>1.4071004226562505</v>
      </c>
      <c r="F22" s="3">
        <v>2000000</v>
      </c>
      <c r="G22" s="17">
        <f t="shared" si="3"/>
        <v>2814200.8453125008</v>
      </c>
      <c r="H22" s="17">
        <f>$I$5*$J$5</f>
        <v>100000</v>
      </c>
      <c r="I22" s="17">
        <f t="shared" si="6"/>
        <v>400000</v>
      </c>
      <c r="J22" s="17">
        <f t="shared" si="1"/>
        <v>500000</v>
      </c>
      <c r="K22" s="17">
        <f t="shared" si="2"/>
        <v>3314200.8453125008</v>
      </c>
    </row>
    <row r="23" spans="2:11" x14ac:dyDescent="0.25">
      <c r="B23" s="42"/>
      <c r="C23" s="46"/>
      <c r="D23" s="43"/>
      <c r="E23" s="29" t="s">
        <v>20</v>
      </c>
      <c r="F23" s="38">
        <f>SUM(F18:F22)</f>
        <v>10000000</v>
      </c>
      <c r="G23" s="48">
        <f>SUM(G18:G22)</f>
        <v>12793217.751562504</v>
      </c>
      <c r="H23" s="28">
        <f t="shared" ref="H23:K23" si="9">SUM(H18:H22)</f>
        <v>500000</v>
      </c>
      <c r="I23" s="28">
        <f t="shared" si="9"/>
        <v>2000000</v>
      </c>
      <c r="J23" s="48">
        <f t="shared" si="9"/>
        <v>2500000</v>
      </c>
      <c r="K23" s="48">
        <f t="shared" si="9"/>
        <v>15293217.751562504</v>
      </c>
    </row>
    <row r="24" spans="2:11" x14ac:dyDescent="0.25">
      <c r="B24" s="5"/>
      <c r="C24" s="6"/>
      <c r="D24" s="41"/>
      <c r="E24" s="39" t="s">
        <v>27</v>
      </c>
      <c r="F24" s="29">
        <f>F23+F17</f>
        <v>14750000</v>
      </c>
      <c r="G24" s="48">
        <f>G23+G17</f>
        <v>17810717.751562506</v>
      </c>
      <c r="H24" s="28">
        <f t="shared" ref="H24:K24" si="10">H23+H17</f>
        <v>1000000</v>
      </c>
      <c r="I24" s="28">
        <f t="shared" si="10"/>
        <v>4000000</v>
      </c>
      <c r="J24" s="48">
        <f t="shared" si="10"/>
        <v>5000000</v>
      </c>
      <c r="K24" s="48">
        <f t="shared" si="10"/>
        <v>22810717.751562506</v>
      </c>
    </row>
    <row r="25" spans="2:11" x14ac:dyDescent="0.25">
      <c r="B25" s="2">
        <v>11</v>
      </c>
      <c r="C25" s="2">
        <v>2036</v>
      </c>
      <c r="D25" s="16">
        <v>1.05</v>
      </c>
      <c r="E25" s="15">
        <f>E22*D25</f>
        <v>1.477455443789063</v>
      </c>
      <c r="F25" s="3">
        <v>2000000</v>
      </c>
      <c r="G25" s="17">
        <f t="shared" si="3"/>
        <v>2954910.887578126</v>
      </c>
      <c r="H25" s="17">
        <f>$I$5*$J$5</f>
        <v>100000</v>
      </c>
      <c r="I25" s="17">
        <f>$I$5*20</f>
        <v>400000</v>
      </c>
      <c r="J25" s="17">
        <f t="shared" si="1"/>
        <v>500000</v>
      </c>
      <c r="K25" s="17">
        <f t="shared" si="2"/>
        <v>3454910.887578126</v>
      </c>
    </row>
    <row r="26" spans="2:11" x14ac:dyDescent="0.25">
      <c r="B26" s="2">
        <v>12</v>
      </c>
      <c r="C26" s="2">
        <v>2037</v>
      </c>
      <c r="D26" s="16">
        <v>1.05</v>
      </c>
      <c r="E26" s="15">
        <f t="shared" ref="E26" si="11">E25*D26</f>
        <v>1.5513282159785162</v>
      </c>
      <c r="F26" s="3">
        <v>2000000</v>
      </c>
      <c r="G26" s="17">
        <f t="shared" si="3"/>
        <v>3102656.4319570325</v>
      </c>
      <c r="H26" s="17">
        <f>$I$5*$J$5</f>
        <v>100000</v>
      </c>
      <c r="I26" s="17">
        <f t="shared" ref="I26:I29" si="12">$I$5*20</f>
        <v>400000</v>
      </c>
      <c r="J26" s="17">
        <f t="shared" si="1"/>
        <v>500000</v>
      </c>
      <c r="K26" s="17">
        <f t="shared" si="2"/>
        <v>3602656.4319570325</v>
      </c>
    </row>
    <row r="27" spans="2:11" x14ac:dyDescent="0.25">
      <c r="B27" s="2">
        <v>13</v>
      </c>
      <c r="C27" s="2">
        <v>2038</v>
      </c>
      <c r="D27" s="16">
        <v>1.05</v>
      </c>
      <c r="E27" s="15">
        <f t="shared" ref="E27" si="13">D27*E26</f>
        <v>1.628894626777442</v>
      </c>
      <c r="F27" s="3">
        <v>2000000</v>
      </c>
      <c r="G27" s="17">
        <f t="shared" si="3"/>
        <v>3257789.2535548839</v>
      </c>
      <c r="H27" s="17">
        <f>$I$5*$J$5</f>
        <v>100000</v>
      </c>
      <c r="I27" s="17">
        <f t="shared" si="12"/>
        <v>400000</v>
      </c>
      <c r="J27" s="17">
        <f t="shared" si="1"/>
        <v>500000</v>
      </c>
      <c r="K27" s="17">
        <f t="shared" si="2"/>
        <v>3757789.2535548839</v>
      </c>
    </row>
    <row r="28" spans="2:11" x14ac:dyDescent="0.25">
      <c r="B28" s="2">
        <v>14</v>
      </c>
      <c r="C28" s="2">
        <v>2039</v>
      </c>
      <c r="D28" s="16">
        <v>1.05</v>
      </c>
      <c r="E28" s="15">
        <f t="shared" ref="E28:E29" si="14">E27*D28</f>
        <v>1.7103393581163142</v>
      </c>
      <c r="F28" s="3">
        <v>2000000</v>
      </c>
      <c r="G28" s="17">
        <f t="shared" si="3"/>
        <v>3420678.7162326286</v>
      </c>
      <c r="H28" s="17">
        <f>$I$5*$J$5</f>
        <v>100000</v>
      </c>
      <c r="I28" s="17">
        <f t="shared" si="12"/>
        <v>400000</v>
      </c>
      <c r="J28" s="17">
        <f t="shared" si="1"/>
        <v>500000</v>
      </c>
      <c r="K28" s="17">
        <f t="shared" si="2"/>
        <v>3920678.7162326286</v>
      </c>
    </row>
    <row r="29" spans="2:11" x14ac:dyDescent="0.25">
      <c r="B29" s="2">
        <v>15</v>
      </c>
      <c r="C29" s="2">
        <v>2040</v>
      </c>
      <c r="D29" s="16">
        <v>1.05</v>
      </c>
      <c r="E29" s="15">
        <f t="shared" si="14"/>
        <v>1.7958563260221301</v>
      </c>
      <c r="F29" s="3">
        <v>2000000</v>
      </c>
      <c r="G29" s="17">
        <f t="shared" si="3"/>
        <v>3591712.6520442599</v>
      </c>
      <c r="H29" s="17">
        <f>$I$5*$J$5</f>
        <v>100000</v>
      </c>
      <c r="I29" s="17">
        <f t="shared" si="12"/>
        <v>400000</v>
      </c>
      <c r="J29" s="17">
        <f t="shared" si="1"/>
        <v>500000</v>
      </c>
      <c r="K29" s="17">
        <f t="shared" si="2"/>
        <v>4091712.6520442599</v>
      </c>
    </row>
    <row r="30" spans="2:11" x14ac:dyDescent="0.25">
      <c r="B30" s="42"/>
      <c r="C30" s="46"/>
      <c r="D30" s="43"/>
      <c r="E30" s="29" t="s">
        <v>20</v>
      </c>
      <c r="F30" s="38">
        <f>SUM(F25:F29)</f>
        <v>10000000</v>
      </c>
      <c r="G30" s="48">
        <f>SUM(G25:G29)</f>
        <v>16327747.94136693</v>
      </c>
      <c r="H30" s="28">
        <f t="shared" ref="H30:K30" si="15">SUM(H25:H29)</f>
        <v>500000</v>
      </c>
      <c r="I30" s="28">
        <f t="shared" si="15"/>
        <v>2000000</v>
      </c>
      <c r="J30" s="48">
        <f t="shared" si="15"/>
        <v>2500000</v>
      </c>
      <c r="K30" s="48">
        <f t="shared" si="15"/>
        <v>18827747.94136693</v>
      </c>
    </row>
    <row r="31" spans="2:11" x14ac:dyDescent="0.25">
      <c r="B31" s="5"/>
      <c r="C31" s="6"/>
      <c r="D31" s="41"/>
      <c r="E31" s="39" t="s">
        <v>27</v>
      </c>
      <c r="F31" s="29">
        <f>F30+F24</f>
        <v>24750000</v>
      </c>
      <c r="G31" s="48">
        <f t="shared" ref="G31:K31" si="16">G30+G24</f>
        <v>34138465.692929432</v>
      </c>
      <c r="H31" s="28">
        <f t="shared" si="16"/>
        <v>1500000</v>
      </c>
      <c r="I31" s="28">
        <f t="shared" si="16"/>
        <v>6000000</v>
      </c>
      <c r="J31" s="48">
        <f t="shared" si="16"/>
        <v>7500000</v>
      </c>
      <c r="K31" s="48">
        <f t="shared" si="16"/>
        <v>41638465.692929432</v>
      </c>
    </row>
    <row r="32" spans="2:11" x14ac:dyDescent="0.25">
      <c r="B32" s="2">
        <v>16</v>
      </c>
      <c r="C32" s="2">
        <v>2041</v>
      </c>
      <c r="D32" s="16">
        <v>1.05</v>
      </c>
      <c r="E32" s="15">
        <f t="shared" ref="E32" si="17">D32*E29</f>
        <v>1.8856491423232367</v>
      </c>
      <c r="F32" s="3">
        <v>2000000</v>
      </c>
      <c r="G32" s="17">
        <f t="shared" si="3"/>
        <v>3771298.2846464734</v>
      </c>
      <c r="H32" s="17">
        <f>$I$5*$J$5</f>
        <v>100000</v>
      </c>
      <c r="I32" s="17">
        <f>$I$5*20</f>
        <v>400000</v>
      </c>
      <c r="J32" s="17">
        <f t="shared" si="1"/>
        <v>500000</v>
      </c>
      <c r="K32" s="17">
        <f t="shared" si="2"/>
        <v>4271298.2846464738</v>
      </c>
    </row>
    <row r="33" spans="2:11" x14ac:dyDescent="0.25">
      <c r="B33" s="2">
        <v>17</v>
      </c>
      <c r="C33" s="2">
        <v>2042</v>
      </c>
      <c r="D33" s="16">
        <v>1.05</v>
      </c>
      <c r="E33" s="15">
        <f t="shared" ref="E33:E34" si="18">E32*D33</f>
        <v>1.9799315994393987</v>
      </c>
      <c r="F33" s="3">
        <v>2000000</v>
      </c>
      <c r="G33" s="17">
        <f t="shared" si="3"/>
        <v>3959863.1988787972</v>
      </c>
      <c r="H33" s="17">
        <f>$I$5*$J$5</f>
        <v>100000</v>
      </c>
      <c r="I33" s="17">
        <f t="shared" ref="I33:I34" si="19">$I$5*20</f>
        <v>400000</v>
      </c>
      <c r="J33" s="17">
        <f t="shared" si="1"/>
        <v>500000</v>
      </c>
      <c r="K33" s="17">
        <f t="shared" si="2"/>
        <v>4459863.1988787968</v>
      </c>
    </row>
    <row r="34" spans="2:11" x14ac:dyDescent="0.25">
      <c r="B34" s="2">
        <v>18</v>
      </c>
      <c r="C34" s="2">
        <v>2043</v>
      </c>
      <c r="D34" s="16">
        <v>1.05</v>
      </c>
      <c r="E34" s="15">
        <f t="shared" si="18"/>
        <v>2.0789281794113688</v>
      </c>
      <c r="F34" s="3">
        <v>2000000</v>
      </c>
      <c r="G34" s="17">
        <f t="shared" si="3"/>
        <v>4157856.3588227374</v>
      </c>
      <c r="H34" s="17">
        <f>$I$5*$J$5</f>
        <v>100000</v>
      </c>
      <c r="I34" s="17">
        <f t="shared" si="19"/>
        <v>400000</v>
      </c>
      <c r="J34" s="17">
        <f t="shared" si="1"/>
        <v>500000</v>
      </c>
      <c r="K34" s="17">
        <f t="shared" si="2"/>
        <v>4657856.3588227369</v>
      </c>
    </row>
    <row r="35" spans="2:11" x14ac:dyDescent="0.25">
      <c r="B35" s="69" t="s">
        <v>8</v>
      </c>
      <c r="C35" s="69"/>
      <c r="D35" s="23" t="s">
        <v>11</v>
      </c>
      <c r="E35" s="22" t="s">
        <v>10</v>
      </c>
      <c r="F35" s="24" t="s">
        <v>9</v>
      </c>
      <c r="G35" s="25" t="s">
        <v>15</v>
      </c>
      <c r="H35" s="25" t="s">
        <v>13</v>
      </c>
      <c r="I35" s="25" t="s">
        <v>21</v>
      </c>
      <c r="J35" s="25" t="s">
        <v>17</v>
      </c>
      <c r="K35" s="25" t="s">
        <v>18</v>
      </c>
    </row>
    <row r="36" spans="2:11" x14ac:dyDescent="0.25">
      <c r="B36" s="2">
        <v>19</v>
      </c>
      <c r="C36" s="2">
        <v>2044</v>
      </c>
      <c r="D36" s="16">
        <v>1.05</v>
      </c>
      <c r="E36" s="15">
        <f>D36*E34</f>
        <v>2.1828745883819374</v>
      </c>
      <c r="F36" s="3">
        <v>2000000</v>
      </c>
      <c r="G36" s="17">
        <f t="shared" si="3"/>
        <v>4365749.1767638745</v>
      </c>
      <c r="H36" s="17">
        <f>$I$5*$J$5</f>
        <v>100000</v>
      </c>
      <c r="I36" s="17">
        <f>$I$5*20</f>
        <v>400000</v>
      </c>
      <c r="J36" s="17">
        <f t="shared" si="1"/>
        <v>500000</v>
      </c>
      <c r="K36" s="17">
        <f t="shared" si="2"/>
        <v>4865749.1767638745</v>
      </c>
    </row>
    <row r="37" spans="2:11" x14ac:dyDescent="0.25">
      <c r="B37" s="2">
        <v>20</v>
      </c>
      <c r="C37" s="2">
        <v>2045</v>
      </c>
      <c r="D37" s="16">
        <v>1.05</v>
      </c>
      <c r="E37" s="15">
        <f t="shared" ref="E37" si="20">E36*D37</f>
        <v>2.2920183178010345</v>
      </c>
      <c r="F37" s="3">
        <v>2000000</v>
      </c>
      <c r="G37" s="17">
        <f t="shared" si="3"/>
        <v>4584036.6356020691</v>
      </c>
      <c r="H37" s="17">
        <f>$I$5*$J$5</f>
        <v>100000</v>
      </c>
      <c r="I37" s="17">
        <f>$I$5*20</f>
        <v>400000</v>
      </c>
      <c r="J37" s="17">
        <f t="shared" si="1"/>
        <v>500000</v>
      </c>
      <c r="K37" s="17">
        <f t="shared" si="2"/>
        <v>5084036.6356020691</v>
      </c>
    </row>
    <row r="38" spans="2:11" x14ac:dyDescent="0.25">
      <c r="B38" s="42"/>
      <c r="D38" s="9"/>
      <c r="E38" s="29" t="s">
        <v>20</v>
      </c>
      <c r="F38" s="40">
        <f t="shared" ref="F38:K38" si="21">SUM(F32:F37)</f>
        <v>10000000</v>
      </c>
      <c r="G38" s="48">
        <f t="shared" si="21"/>
        <v>20838803.654713951</v>
      </c>
      <c r="H38" s="28">
        <f t="shared" si="21"/>
        <v>500000</v>
      </c>
      <c r="I38" s="28">
        <f t="shared" si="21"/>
        <v>2000000</v>
      </c>
      <c r="J38" s="48">
        <f t="shared" si="21"/>
        <v>2500000</v>
      </c>
      <c r="K38" s="48">
        <f t="shared" si="21"/>
        <v>23338803.654713951</v>
      </c>
    </row>
    <row r="39" spans="2:11" x14ac:dyDescent="0.25">
      <c r="B39" s="5"/>
      <c r="D39" s="9"/>
      <c r="E39" s="39" t="s">
        <v>27</v>
      </c>
      <c r="F39" s="29">
        <f t="shared" ref="F39:K39" si="22">F38+F31</f>
        <v>34750000</v>
      </c>
      <c r="G39" s="48">
        <f t="shared" si="22"/>
        <v>54977269.347643383</v>
      </c>
      <c r="H39" s="28">
        <f t="shared" si="22"/>
        <v>2000000</v>
      </c>
      <c r="I39" s="28">
        <f t="shared" si="22"/>
        <v>8000000</v>
      </c>
      <c r="J39" s="48">
        <f t="shared" si="22"/>
        <v>10000000</v>
      </c>
      <c r="K39" s="48">
        <f t="shared" si="22"/>
        <v>64977269.347643383</v>
      </c>
    </row>
    <row r="40" spans="2:11" x14ac:dyDescent="0.25">
      <c r="B40" s="2">
        <v>21</v>
      </c>
      <c r="C40" s="2">
        <v>2046</v>
      </c>
      <c r="D40" s="16">
        <v>1.05</v>
      </c>
      <c r="E40" s="15">
        <f>E37*D40</f>
        <v>2.4066192336910861</v>
      </c>
      <c r="F40" s="3">
        <v>2000000</v>
      </c>
      <c r="G40" s="17">
        <f t="shared" si="3"/>
        <v>4813238.4673821721</v>
      </c>
      <c r="H40" s="17">
        <f>$I$5*$J$5</f>
        <v>100000</v>
      </c>
      <c r="I40" s="17">
        <f>$I$5*20</f>
        <v>400000</v>
      </c>
      <c r="J40" s="17">
        <f t="shared" si="1"/>
        <v>500000</v>
      </c>
      <c r="K40" s="17">
        <f t="shared" si="2"/>
        <v>5313238.4673821721</v>
      </c>
    </row>
    <row r="41" spans="2:11" x14ac:dyDescent="0.25">
      <c r="B41" s="2">
        <v>22</v>
      </c>
      <c r="C41" s="2">
        <v>2047</v>
      </c>
      <c r="D41" s="16">
        <v>1.05</v>
      </c>
      <c r="E41" s="15">
        <f t="shared" ref="E41" si="23">D41*E40</f>
        <v>2.5269501953756404</v>
      </c>
      <c r="F41" s="3">
        <v>2000000</v>
      </c>
      <c r="G41" s="17">
        <f t="shared" si="3"/>
        <v>5053900.3907512808</v>
      </c>
      <c r="H41" s="17">
        <f>$I$5*$J$5</f>
        <v>100000</v>
      </c>
      <c r="I41" s="17">
        <f>$I$5*20</f>
        <v>400000</v>
      </c>
      <c r="J41" s="17">
        <f t="shared" si="1"/>
        <v>500000</v>
      </c>
      <c r="K41" s="17">
        <f t="shared" si="2"/>
        <v>5553900.3907512808</v>
      </c>
    </row>
    <row r="42" spans="2:11" x14ac:dyDescent="0.25">
      <c r="D42" s="9"/>
      <c r="E42" s="11"/>
      <c r="F42" s="7"/>
      <c r="G42" s="20"/>
      <c r="H42" s="20"/>
      <c r="I42" s="20"/>
      <c r="J42" s="20"/>
      <c r="K42" s="20"/>
    </row>
    <row r="43" spans="2:11" x14ac:dyDescent="0.25">
      <c r="D43" s="9"/>
      <c r="E43" s="11"/>
      <c r="F43" s="7"/>
      <c r="G43" s="20"/>
      <c r="H43" s="20"/>
      <c r="I43" s="20"/>
      <c r="J43" s="20"/>
      <c r="K43" s="20"/>
    </row>
    <row r="44" spans="2:11" x14ac:dyDescent="0.25">
      <c r="B44" s="2">
        <v>23</v>
      </c>
      <c r="C44" s="2">
        <v>2048</v>
      </c>
      <c r="D44" s="16">
        <v>1.05</v>
      </c>
      <c r="E44" s="15">
        <f>E41*D44</f>
        <v>2.6532977051444226</v>
      </c>
      <c r="F44" s="3">
        <v>2000000</v>
      </c>
      <c r="G44" s="17">
        <f t="shared" si="3"/>
        <v>5306595.4102888452</v>
      </c>
      <c r="H44" s="17">
        <f>$I$5*$J$5</f>
        <v>100000</v>
      </c>
      <c r="I44" s="17">
        <f>$I$5*20</f>
        <v>400000</v>
      </c>
      <c r="J44" s="17">
        <f t="shared" si="1"/>
        <v>500000</v>
      </c>
      <c r="K44" s="17">
        <f t="shared" si="2"/>
        <v>5806595.4102888452</v>
      </c>
    </row>
    <row r="45" spans="2:11" x14ac:dyDescent="0.25">
      <c r="B45" s="2">
        <v>24</v>
      </c>
      <c r="C45" s="2">
        <v>2049</v>
      </c>
      <c r="D45" s="16">
        <v>1.05</v>
      </c>
      <c r="E45" s="15">
        <f t="shared" ref="E45" si="24">E44*D45</f>
        <v>2.7859625904016441</v>
      </c>
      <c r="F45" s="3">
        <v>2000000</v>
      </c>
      <c r="G45" s="17">
        <f t="shared" si="3"/>
        <v>5571925.1808032878</v>
      </c>
      <c r="H45" s="17">
        <f>$I$5*$J$5</f>
        <v>100000</v>
      </c>
      <c r="I45" s="17">
        <f t="shared" ref="I45:I46" si="25">$I$5*20</f>
        <v>400000</v>
      </c>
      <c r="J45" s="17">
        <f t="shared" si="1"/>
        <v>500000</v>
      </c>
      <c r="K45" s="17">
        <f t="shared" si="2"/>
        <v>6071925.1808032878</v>
      </c>
    </row>
    <row r="46" spans="2:11" x14ac:dyDescent="0.25">
      <c r="B46" s="2">
        <v>25</v>
      </c>
      <c r="C46" s="2">
        <v>2050</v>
      </c>
      <c r="D46" s="16">
        <v>1.05</v>
      </c>
      <c r="E46" s="15">
        <f t="shared" ref="E46" si="26">D46*E45</f>
        <v>2.9252607199217264</v>
      </c>
      <c r="F46" s="3">
        <v>2000000</v>
      </c>
      <c r="G46" s="17">
        <f t="shared" si="3"/>
        <v>5850521.4398434525</v>
      </c>
      <c r="H46" s="17">
        <f>$I$5*$J$5</f>
        <v>100000</v>
      </c>
      <c r="I46" s="17">
        <f t="shared" si="25"/>
        <v>400000</v>
      </c>
      <c r="J46" s="17">
        <f t="shared" si="1"/>
        <v>500000</v>
      </c>
      <c r="K46" s="17">
        <f t="shared" si="2"/>
        <v>6350521.4398434525</v>
      </c>
    </row>
    <row r="47" spans="2:11" x14ac:dyDescent="0.25">
      <c r="B47" s="42"/>
      <c r="C47" s="46"/>
      <c r="D47" s="43"/>
      <c r="E47" s="29" t="s">
        <v>20</v>
      </c>
      <c r="F47" s="38">
        <f>SUM(F40:F46)</f>
        <v>10000000</v>
      </c>
      <c r="G47" s="48">
        <f>SUM(G40:G46)</f>
        <v>26596180.889069039</v>
      </c>
      <c r="H47" s="28">
        <f t="shared" ref="H47:K47" si="27">SUM(H40:H46)</f>
        <v>500000</v>
      </c>
      <c r="I47" s="28">
        <f t="shared" si="27"/>
        <v>2000000</v>
      </c>
      <c r="J47" s="48">
        <f t="shared" si="27"/>
        <v>2500000</v>
      </c>
      <c r="K47" s="48">
        <f t="shared" si="27"/>
        <v>29096180.889069039</v>
      </c>
    </row>
    <row r="48" spans="2:11" x14ac:dyDescent="0.25">
      <c r="B48" s="5"/>
      <c r="C48" s="6"/>
      <c r="D48" s="41"/>
      <c r="E48" s="39" t="s">
        <v>27</v>
      </c>
      <c r="F48" s="29">
        <f>F47+F39</f>
        <v>44750000</v>
      </c>
      <c r="G48" s="48">
        <f t="shared" ref="G48:K48" si="28">G47+G39</f>
        <v>81573450.236712426</v>
      </c>
      <c r="H48" s="28">
        <f t="shared" si="28"/>
        <v>2500000</v>
      </c>
      <c r="I48" s="28">
        <f t="shared" si="28"/>
        <v>10000000</v>
      </c>
      <c r="J48" s="48">
        <f t="shared" si="28"/>
        <v>12500000</v>
      </c>
      <c r="K48" s="48">
        <f t="shared" si="28"/>
        <v>94073450.236712426</v>
      </c>
    </row>
    <row r="49" spans="1:11" x14ac:dyDescent="0.25">
      <c r="B49" s="2">
        <v>26</v>
      </c>
      <c r="C49" s="2">
        <v>2051</v>
      </c>
      <c r="D49" s="16">
        <v>1.05</v>
      </c>
      <c r="E49" s="15">
        <f>E46*D49</f>
        <v>3.0715237559178128</v>
      </c>
      <c r="F49" s="3">
        <v>2000000</v>
      </c>
      <c r="G49" s="17">
        <f t="shared" si="3"/>
        <v>6143047.5118356254</v>
      </c>
      <c r="H49" s="17">
        <f>$I$5*$J$5</f>
        <v>100000</v>
      </c>
      <c r="I49" s="17">
        <f>$I$5*20</f>
        <v>400000</v>
      </c>
      <c r="J49" s="17">
        <f t="shared" si="1"/>
        <v>500000</v>
      </c>
      <c r="K49" s="17">
        <f t="shared" si="2"/>
        <v>6643047.5118356254</v>
      </c>
    </row>
    <row r="50" spans="1:11" ht="18.75" x14ac:dyDescent="0.3">
      <c r="A50" s="62" t="s">
        <v>32</v>
      </c>
      <c r="B50" s="2">
        <v>27</v>
      </c>
      <c r="C50" s="2">
        <v>2052</v>
      </c>
      <c r="D50" s="16">
        <v>1.03</v>
      </c>
      <c r="E50" s="15">
        <f t="shared" ref="E50" si="29">E49*D50</f>
        <v>3.1636694685953475</v>
      </c>
      <c r="F50" s="3">
        <v>2000000</v>
      </c>
      <c r="G50" s="17">
        <f t="shared" si="3"/>
        <v>6327338.9371906947</v>
      </c>
      <c r="H50" s="17">
        <f>$I$5*$J$5</f>
        <v>100000</v>
      </c>
      <c r="I50" s="17">
        <f t="shared" ref="I50:I53" si="30">$I$5*20</f>
        <v>400000</v>
      </c>
      <c r="J50" s="17">
        <f t="shared" si="1"/>
        <v>500000</v>
      </c>
      <c r="K50" s="17">
        <f t="shared" si="2"/>
        <v>6827338.9371906947</v>
      </c>
    </row>
    <row r="51" spans="1:11" x14ac:dyDescent="0.25">
      <c r="B51" s="2">
        <v>28</v>
      </c>
      <c r="C51" s="2">
        <v>2053</v>
      </c>
      <c r="D51" s="16">
        <v>1.03</v>
      </c>
      <c r="E51" s="15">
        <f t="shared" ref="E51" si="31">D51*E50</f>
        <v>3.2585795526532082</v>
      </c>
      <c r="F51" s="3">
        <v>2000000</v>
      </c>
      <c r="G51" s="17">
        <f t="shared" si="3"/>
        <v>6517159.1053064167</v>
      </c>
      <c r="H51" s="17">
        <f>$I$5*$J$5</f>
        <v>100000</v>
      </c>
      <c r="I51" s="17">
        <f t="shared" si="30"/>
        <v>400000</v>
      </c>
      <c r="J51" s="17">
        <f t="shared" si="1"/>
        <v>500000</v>
      </c>
      <c r="K51" s="17">
        <f t="shared" si="2"/>
        <v>7017159.1053064167</v>
      </c>
    </row>
    <row r="52" spans="1:11" x14ac:dyDescent="0.25">
      <c r="B52" s="2">
        <v>29</v>
      </c>
      <c r="C52" s="2">
        <v>2054</v>
      </c>
      <c r="D52" s="16">
        <v>1.03</v>
      </c>
      <c r="E52" s="15">
        <f t="shared" ref="E52:E53" si="32">E51*D52</f>
        <v>3.3563369392328046</v>
      </c>
      <c r="F52" s="3">
        <v>2000000</v>
      </c>
      <c r="G52" s="17">
        <f t="shared" si="3"/>
        <v>6712673.8784656096</v>
      </c>
      <c r="H52" s="17">
        <f>$I$5*$J$5</f>
        <v>100000</v>
      </c>
      <c r="I52" s="17">
        <f t="shared" si="30"/>
        <v>400000</v>
      </c>
      <c r="J52" s="17">
        <f t="shared" si="1"/>
        <v>500000</v>
      </c>
      <c r="K52" s="17">
        <f t="shared" si="2"/>
        <v>7212673.8784656096</v>
      </c>
    </row>
    <row r="53" spans="1:11" x14ac:dyDescent="0.25">
      <c r="B53" s="2">
        <v>30</v>
      </c>
      <c r="C53" s="2">
        <v>2055</v>
      </c>
      <c r="D53" s="16">
        <v>1.03</v>
      </c>
      <c r="E53" s="15">
        <f t="shared" si="32"/>
        <v>3.4570270474097891</v>
      </c>
      <c r="F53" s="3">
        <v>2000000</v>
      </c>
      <c r="G53" s="17">
        <f t="shared" si="3"/>
        <v>6914054.0948195783</v>
      </c>
      <c r="H53" s="17">
        <f>$I$5*$J$5</f>
        <v>100000</v>
      </c>
      <c r="I53" s="17">
        <f t="shared" si="30"/>
        <v>400000</v>
      </c>
      <c r="J53" s="17">
        <f t="shared" si="1"/>
        <v>500000</v>
      </c>
      <c r="K53" s="17">
        <f t="shared" si="2"/>
        <v>7414054.0948195783</v>
      </c>
    </row>
    <row r="54" spans="1:11" x14ac:dyDescent="0.25">
      <c r="B54" s="42"/>
      <c r="C54" s="46"/>
      <c r="D54" s="43"/>
      <c r="E54" s="29" t="s">
        <v>20</v>
      </c>
      <c r="F54" s="38">
        <f>SUM(F49:F53)</f>
        <v>10000000</v>
      </c>
      <c r="G54" s="48">
        <f>SUM(G49:G53)</f>
        <v>32614273.527617928</v>
      </c>
      <c r="H54" s="28">
        <f t="shared" ref="H54:K54" si="33">SUM(H49:H53)</f>
        <v>500000</v>
      </c>
      <c r="I54" s="28">
        <f t="shared" si="33"/>
        <v>2000000</v>
      </c>
      <c r="J54" s="48">
        <f t="shared" si="33"/>
        <v>2500000</v>
      </c>
      <c r="K54" s="48">
        <f t="shared" si="33"/>
        <v>35114273.527617924</v>
      </c>
    </row>
    <row r="55" spans="1:11" x14ac:dyDescent="0.25">
      <c r="B55" s="5"/>
      <c r="C55" s="6"/>
      <c r="D55" s="41"/>
      <c r="E55" s="39" t="s">
        <v>27</v>
      </c>
      <c r="F55" s="29">
        <f>F54+F48</f>
        <v>54750000</v>
      </c>
      <c r="G55" s="48">
        <f t="shared" ref="G55:K55" si="34">G54+G48</f>
        <v>114187723.76433036</v>
      </c>
      <c r="H55" s="28">
        <f t="shared" si="34"/>
        <v>3000000</v>
      </c>
      <c r="I55" s="28">
        <f t="shared" si="34"/>
        <v>12000000</v>
      </c>
      <c r="J55" s="48">
        <f t="shared" si="34"/>
        <v>15000000</v>
      </c>
      <c r="K55" s="48">
        <f t="shared" si="34"/>
        <v>129187723.76433036</v>
      </c>
    </row>
    <row r="56" spans="1:11" x14ac:dyDescent="0.25">
      <c r="B56" s="2">
        <v>31</v>
      </c>
      <c r="C56" s="2">
        <v>2056</v>
      </c>
      <c r="D56" s="16">
        <v>1.03</v>
      </c>
      <c r="E56" s="15">
        <f t="shared" ref="E56" si="35">D56*E53</f>
        <v>3.5607378588320828</v>
      </c>
      <c r="F56" s="3">
        <v>2000000</v>
      </c>
      <c r="G56" s="17">
        <f t="shared" si="3"/>
        <v>7121475.7176641654</v>
      </c>
      <c r="H56" s="17">
        <f>$I$5*$J$5</f>
        <v>100000</v>
      </c>
      <c r="I56" s="17">
        <f>$I$5*20</f>
        <v>400000</v>
      </c>
      <c r="J56" s="17">
        <f t="shared" si="1"/>
        <v>500000</v>
      </c>
      <c r="K56" s="17">
        <f t="shared" si="2"/>
        <v>7621475.7176641654</v>
      </c>
    </row>
    <row r="57" spans="1:11" x14ac:dyDescent="0.25">
      <c r="B57" s="2">
        <v>32</v>
      </c>
      <c r="C57" s="2">
        <v>2057</v>
      </c>
      <c r="D57" s="16">
        <v>1.03</v>
      </c>
      <c r="E57" s="15">
        <f t="shared" ref="E57:E58" si="36">E56*D57</f>
        <v>3.6675599945970454</v>
      </c>
      <c r="F57" s="3">
        <v>2000000</v>
      </c>
      <c r="G57" s="17">
        <f t="shared" si="3"/>
        <v>7335119.9891940905</v>
      </c>
      <c r="H57" s="17">
        <f>$I$5*$J$5</f>
        <v>100000</v>
      </c>
      <c r="I57" s="17">
        <f t="shared" ref="I57:I60" si="37">$I$5*20</f>
        <v>400000</v>
      </c>
      <c r="J57" s="17">
        <f t="shared" si="1"/>
        <v>500000</v>
      </c>
      <c r="K57" s="17">
        <f t="shared" si="2"/>
        <v>7835119.9891940905</v>
      </c>
    </row>
    <row r="58" spans="1:11" x14ac:dyDescent="0.25">
      <c r="B58" s="2">
        <v>33</v>
      </c>
      <c r="C58" s="2">
        <v>2058</v>
      </c>
      <c r="D58" s="16">
        <v>1.03</v>
      </c>
      <c r="E58" s="15">
        <f t="shared" si="36"/>
        <v>3.7775867944349568</v>
      </c>
      <c r="F58" s="3">
        <v>2000000</v>
      </c>
      <c r="G58" s="17">
        <f t="shared" si="3"/>
        <v>7555173.5888699135</v>
      </c>
      <c r="H58" s="17">
        <f>$I$5*$J$5</f>
        <v>100000</v>
      </c>
      <c r="I58" s="17">
        <f t="shared" si="37"/>
        <v>400000</v>
      </c>
      <c r="J58" s="17">
        <f t="shared" si="1"/>
        <v>500000</v>
      </c>
      <c r="K58" s="17">
        <f t="shared" si="2"/>
        <v>8055173.5888699135</v>
      </c>
    </row>
    <row r="59" spans="1:11" x14ac:dyDescent="0.25">
      <c r="B59" s="2">
        <v>34</v>
      </c>
      <c r="C59" s="2">
        <v>2059</v>
      </c>
      <c r="D59" s="16">
        <v>1.03</v>
      </c>
      <c r="E59" s="15">
        <f t="shared" ref="E59:E60" si="38">D59*E58</f>
        <v>3.8909143982680057</v>
      </c>
      <c r="F59" s="3">
        <v>2000000</v>
      </c>
      <c r="G59" s="17">
        <f t="shared" si="3"/>
        <v>7781828.7965360116</v>
      </c>
      <c r="H59" s="17">
        <f>$I$5*$J$5</f>
        <v>100000</v>
      </c>
      <c r="I59" s="17">
        <f t="shared" si="37"/>
        <v>400000</v>
      </c>
      <c r="J59" s="17">
        <f t="shared" si="1"/>
        <v>500000</v>
      </c>
      <c r="K59" s="17">
        <f t="shared" si="2"/>
        <v>8281828.7965360116</v>
      </c>
    </row>
    <row r="60" spans="1:11" x14ac:dyDescent="0.25">
      <c r="B60" s="2">
        <v>35</v>
      </c>
      <c r="C60" s="2">
        <v>2060</v>
      </c>
      <c r="D60" s="16">
        <v>1.03</v>
      </c>
      <c r="E60" s="15">
        <f t="shared" si="38"/>
        <v>4.0076418302160457</v>
      </c>
      <c r="F60" s="3">
        <v>2000000</v>
      </c>
      <c r="G60" s="17">
        <f t="shared" si="3"/>
        <v>8015283.660432091</v>
      </c>
      <c r="H60" s="17">
        <f>$I$5*$J$5</f>
        <v>100000</v>
      </c>
      <c r="I60" s="17">
        <f t="shared" si="37"/>
        <v>400000</v>
      </c>
      <c r="J60" s="17">
        <f t="shared" si="1"/>
        <v>500000</v>
      </c>
      <c r="K60" s="17">
        <f t="shared" si="2"/>
        <v>8515283.660432091</v>
      </c>
    </row>
    <row r="61" spans="1:11" x14ac:dyDescent="0.25">
      <c r="B61" s="42"/>
      <c r="C61" s="46"/>
      <c r="D61" s="43"/>
      <c r="E61" s="29" t="s">
        <v>20</v>
      </c>
      <c r="F61" s="38">
        <f>SUM(F56:F60)</f>
        <v>10000000</v>
      </c>
      <c r="G61" s="48">
        <f>SUM(G56:G60)</f>
        <v>37808881.752696276</v>
      </c>
      <c r="H61" s="28">
        <f t="shared" ref="H61:K61" si="39">SUM(H56:H60)</f>
        <v>500000</v>
      </c>
      <c r="I61" s="28">
        <f t="shared" si="39"/>
        <v>2000000</v>
      </c>
      <c r="J61" s="48">
        <f t="shared" si="39"/>
        <v>2500000</v>
      </c>
      <c r="K61" s="48">
        <f t="shared" si="39"/>
        <v>40308881.752696276</v>
      </c>
    </row>
    <row r="62" spans="1:11" x14ac:dyDescent="0.25">
      <c r="B62" s="5"/>
      <c r="C62" s="6"/>
      <c r="D62" s="41"/>
      <c r="E62" s="39" t="s">
        <v>27</v>
      </c>
      <c r="F62" s="29">
        <f>F61+F55</f>
        <v>64750000</v>
      </c>
      <c r="G62" s="48">
        <f t="shared" ref="G62:K62" si="40">G61+G55</f>
        <v>151996605.51702663</v>
      </c>
      <c r="H62" s="28">
        <f t="shared" si="40"/>
        <v>3500000</v>
      </c>
      <c r="I62" s="28">
        <f t="shared" si="40"/>
        <v>14000000</v>
      </c>
      <c r="J62" s="48">
        <f t="shared" si="40"/>
        <v>17500000</v>
      </c>
      <c r="K62" s="48">
        <f t="shared" si="40"/>
        <v>169496605.51702663</v>
      </c>
    </row>
    <row r="63" spans="1:11" x14ac:dyDescent="0.25">
      <c r="B63" s="2">
        <v>36</v>
      </c>
      <c r="C63" s="2">
        <v>2061</v>
      </c>
      <c r="D63" s="16">
        <v>1.03</v>
      </c>
      <c r="E63" s="15">
        <f>E60*D63</f>
        <v>4.1278710851225275</v>
      </c>
      <c r="F63" s="3">
        <v>2000000</v>
      </c>
      <c r="G63" s="17">
        <f t="shared" si="3"/>
        <v>8255742.1702450551</v>
      </c>
      <c r="H63" s="17">
        <f>$I$5*$J$5</f>
        <v>100000</v>
      </c>
      <c r="I63" s="17">
        <f>$I$5*20</f>
        <v>400000</v>
      </c>
      <c r="J63" s="17">
        <f t="shared" si="1"/>
        <v>500000</v>
      </c>
      <c r="K63" s="17">
        <f t="shared" si="2"/>
        <v>8755742.1702450551</v>
      </c>
    </row>
    <row r="64" spans="1:11" x14ac:dyDescent="0.25">
      <c r="B64" s="2">
        <v>37</v>
      </c>
      <c r="C64" s="2">
        <v>2062</v>
      </c>
      <c r="D64" s="16">
        <v>1.03</v>
      </c>
      <c r="E64" s="15">
        <f>E63*D64</f>
        <v>4.2517072176762039</v>
      </c>
      <c r="F64" s="3">
        <v>2000000</v>
      </c>
      <c r="G64" s="17">
        <f t="shared" si="3"/>
        <v>8503414.4353524074</v>
      </c>
      <c r="H64" s="17">
        <f>$I$5*$J$5</f>
        <v>100000</v>
      </c>
      <c r="I64" s="17">
        <f t="shared" ref="I64:I67" si="41">$I$5*20</f>
        <v>400000</v>
      </c>
      <c r="J64" s="17">
        <f t="shared" si="1"/>
        <v>500000</v>
      </c>
      <c r="K64" s="17">
        <f t="shared" si="2"/>
        <v>9003414.4353524074</v>
      </c>
    </row>
    <row r="65" spans="2:12" x14ac:dyDescent="0.25">
      <c r="B65" s="2">
        <v>38</v>
      </c>
      <c r="C65" s="2">
        <v>2063</v>
      </c>
      <c r="D65" s="16">
        <v>1.03</v>
      </c>
      <c r="E65" s="15">
        <f t="shared" ref="E65:E67" si="42">E64*D65</f>
        <v>4.3792584342064904</v>
      </c>
      <c r="F65" s="3">
        <v>2000000</v>
      </c>
      <c r="G65" s="17">
        <f t="shared" si="3"/>
        <v>8758516.8684129808</v>
      </c>
      <c r="H65" s="17">
        <f>$I$5*$J$5</f>
        <v>100000</v>
      </c>
      <c r="I65" s="17">
        <f t="shared" si="41"/>
        <v>400000</v>
      </c>
      <c r="J65" s="17">
        <f t="shared" si="1"/>
        <v>500000</v>
      </c>
      <c r="K65" s="17">
        <f t="shared" si="2"/>
        <v>9258516.8684129808</v>
      </c>
    </row>
    <row r="66" spans="2:12" x14ac:dyDescent="0.25">
      <c r="B66" s="2">
        <v>39</v>
      </c>
      <c r="C66" s="2">
        <v>2064</v>
      </c>
      <c r="D66" s="16">
        <v>1.03</v>
      </c>
      <c r="E66" s="15">
        <f t="shared" si="42"/>
        <v>4.5106361872326852</v>
      </c>
      <c r="F66" s="3">
        <v>2000000</v>
      </c>
      <c r="G66" s="17">
        <f t="shared" si="3"/>
        <v>9021272.3744653706</v>
      </c>
      <c r="H66" s="17">
        <f>$I$5*$J$5</f>
        <v>100000</v>
      </c>
      <c r="I66" s="17">
        <f t="shared" si="41"/>
        <v>400000</v>
      </c>
      <c r="J66" s="17">
        <f t="shared" si="1"/>
        <v>500000</v>
      </c>
      <c r="K66" s="17">
        <f t="shared" si="2"/>
        <v>9521272.3744653706</v>
      </c>
      <c r="L66" s="20"/>
    </row>
    <row r="67" spans="2:12" x14ac:dyDescent="0.25">
      <c r="B67" s="2">
        <v>40</v>
      </c>
      <c r="C67" s="2">
        <v>2065</v>
      </c>
      <c r="D67" s="16">
        <v>1.03</v>
      </c>
      <c r="E67" s="15">
        <f t="shared" si="42"/>
        <v>4.6459552728496663</v>
      </c>
      <c r="F67" s="3">
        <v>2000000</v>
      </c>
      <c r="G67" s="17">
        <f t="shared" si="3"/>
        <v>9291910.5456993319</v>
      </c>
      <c r="H67" s="17">
        <f>$I$5*$J$5</f>
        <v>100000</v>
      </c>
      <c r="I67" s="17">
        <f t="shared" si="41"/>
        <v>400000</v>
      </c>
      <c r="J67" s="17">
        <f t="shared" si="1"/>
        <v>500000</v>
      </c>
      <c r="K67" s="17">
        <f t="shared" si="2"/>
        <v>9791910.5456993319</v>
      </c>
      <c r="L67" s="20"/>
    </row>
    <row r="68" spans="2:12" x14ac:dyDescent="0.25">
      <c r="D68" s="21"/>
      <c r="E68" s="29" t="s">
        <v>20</v>
      </c>
      <c r="F68" s="40">
        <f>SUM(F63:F67)</f>
        <v>10000000</v>
      </c>
      <c r="G68" s="48">
        <f>SUM(G63:G67)</f>
        <v>43830856.394175142</v>
      </c>
      <c r="H68" s="28">
        <f t="shared" ref="H68:K68" si="43">SUM(H63:H67)</f>
        <v>500000</v>
      </c>
      <c r="I68" s="28">
        <f t="shared" si="43"/>
        <v>2000000</v>
      </c>
      <c r="J68" s="48">
        <f t="shared" si="43"/>
        <v>2500000</v>
      </c>
      <c r="K68" s="48">
        <f t="shared" si="43"/>
        <v>46330856.394175142</v>
      </c>
      <c r="L68" s="20"/>
    </row>
    <row r="69" spans="2:12" x14ac:dyDescent="0.25">
      <c r="D69" s="9"/>
      <c r="E69" s="22" t="s">
        <v>19</v>
      </c>
      <c r="F69" s="40">
        <f>F68+F62</f>
        <v>74750000</v>
      </c>
      <c r="G69" s="48">
        <f>G61+G54+G47+G38+G30+G23+G16+G68</f>
        <v>195827461.91120175</v>
      </c>
      <c r="H69" s="28">
        <f>H61+H54+H47+H38+H30+H23+H16+H68</f>
        <v>4000000</v>
      </c>
      <c r="I69" s="28">
        <f>I61+I54+I47+I38+I30+I23+I16+I68</f>
        <v>16000000</v>
      </c>
      <c r="J69" s="48">
        <f>J61+J54+J47+J38+J30+J23+J16+J68</f>
        <v>20000000</v>
      </c>
      <c r="K69" s="48">
        <f>K61+K54+K47+K38+K30+K23+K16+K68</f>
        <v>215827461.91120178</v>
      </c>
      <c r="L69" s="20"/>
    </row>
    <row r="70" spans="2:12" x14ac:dyDescent="0.25">
      <c r="B70" s="2">
        <v>41</v>
      </c>
      <c r="C70" s="2">
        <v>2066</v>
      </c>
      <c r="D70" s="14">
        <v>1.03</v>
      </c>
      <c r="E70" s="15">
        <f>E67*D70</f>
        <v>4.7853339310351561</v>
      </c>
      <c r="F70" s="3">
        <v>2000000</v>
      </c>
      <c r="G70" s="17">
        <f t="shared" ref="G70" si="44">F70*E70</f>
        <v>9570667.8620703127</v>
      </c>
      <c r="H70" s="17">
        <f>$I$5*$J$5</f>
        <v>100000</v>
      </c>
      <c r="I70" s="17">
        <f>$I$5*20</f>
        <v>400000</v>
      </c>
      <c r="J70" s="17">
        <f t="shared" ref="J70" si="45">I70+H70</f>
        <v>500000</v>
      </c>
      <c r="K70" s="17">
        <f t="shared" ref="K70" si="46">J70+G70</f>
        <v>10070667.862070313</v>
      </c>
      <c r="L70" s="20"/>
    </row>
    <row r="71" spans="2:12" x14ac:dyDescent="0.25">
      <c r="D71" s="9"/>
      <c r="E71" s="22" t="s">
        <v>31</v>
      </c>
      <c r="F71" s="61">
        <f>F69+F70</f>
        <v>76750000</v>
      </c>
      <c r="G71" s="48">
        <f>G69+G70</f>
        <v>205398129.77327207</v>
      </c>
      <c r="H71" s="28">
        <f>H70+H69</f>
        <v>4100000</v>
      </c>
      <c r="I71" s="28">
        <f>I70+I69</f>
        <v>16400000</v>
      </c>
      <c r="J71" s="48">
        <f>J70+J69</f>
        <v>20500000</v>
      </c>
      <c r="K71" s="48">
        <f>K70+K69</f>
        <v>225898129.7732721</v>
      </c>
      <c r="L71" s="20"/>
    </row>
    <row r="72" spans="2:12" x14ac:dyDescent="0.25">
      <c r="D72" s="9"/>
      <c r="E72" s="11"/>
      <c r="G72" s="20"/>
      <c r="H72" s="20"/>
      <c r="I72" s="20"/>
      <c r="J72" s="20"/>
      <c r="K72" s="20"/>
      <c r="L72" s="20"/>
    </row>
    <row r="73" spans="2:12" x14ac:dyDescent="0.25">
      <c r="E73" s="4"/>
      <c r="F73" s="4"/>
      <c r="G73" s="4"/>
      <c r="H73" s="4"/>
    </row>
    <row r="74" spans="2:12" x14ac:dyDescent="0.25">
      <c r="C74" s="66"/>
      <c r="D74" s="66"/>
      <c r="E74" s="66"/>
      <c r="F74" s="19"/>
      <c r="G74" s="19"/>
      <c r="H74" s="19"/>
    </row>
    <row r="75" spans="2:12" x14ac:dyDescent="0.25">
      <c r="C75" s="66"/>
      <c r="D75" s="66"/>
      <c r="E75" s="66"/>
      <c r="F75" s="19"/>
      <c r="G75" s="67"/>
      <c r="H75" s="67"/>
      <c r="I75" s="67"/>
    </row>
    <row r="76" spans="2:12" x14ac:dyDescent="0.25">
      <c r="C76" s="66"/>
      <c r="D76" s="66"/>
      <c r="E76" s="66"/>
      <c r="F76" s="19"/>
      <c r="G76" s="68"/>
      <c r="H76" s="68"/>
      <c r="I76" s="68"/>
    </row>
    <row r="77" spans="2:12" x14ac:dyDescent="0.25">
      <c r="C77" s="66"/>
      <c r="D77" s="66"/>
      <c r="E77" s="66"/>
      <c r="F77" s="19"/>
      <c r="G77" s="19"/>
      <c r="H77" s="19"/>
    </row>
    <row r="78" spans="2:12" x14ac:dyDescent="0.25">
      <c r="C78" s="66"/>
      <c r="D78" s="66"/>
      <c r="E78" s="66"/>
      <c r="F78" s="19"/>
      <c r="G78" s="19"/>
      <c r="H78" s="19"/>
    </row>
    <row r="79" spans="2:12" x14ac:dyDescent="0.25">
      <c r="C79" s="66"/>
      <c r="D79" s="66"/>
      <c r="E79" s="66"/>
      <c r="F79" s="19"/>
      <c r="G79" s="19"/>
      <c r="H79" s="19"/>
    </row>
  </sheetData>
  <mergeCells count="11">
    <mergeCell ref="C78:E78"/>
    <mergeCell ref="C79:E79"/>
    <mergeCell ref="G75:I75"/>
    <mergeCell ref="G76:I76"/>
    <mergeCell ref="B10:C10"/>
    <mergeCell ref="B35:C35"/>
    <mergeCell ref="E3:I3"/>
    <mergeCell ref="C74:E74"/>
    <mergeCell ref="C75:E75"/>
    <mergeCell ref="C76:E76"/>
    <mergeCell ref="C77:E77"/>
  </mergeCells>
  <printOptions horizontalCentered="1"/>
  <pageMargins left="0.25" right="0.25" top="0.75" bottom="0.75" header="0.3" footer="0.3"/>
  <pageSetup orientation="landscape" r:id="rId1"/>
  <headerFooter>
    <oddHeader>&amp;L&amp;"-,Bold"&amp;16NOVA of VA
&amp;28Draft&amp;C&amp;"-,Bold"&amp;20Proposed Russell County Host Fee Agreement&amp;18
Projected Host Fee, Tonage, and Savings&amp;R&amp;"-,Bold"&amp;20Exhibit B</oddHeader>
    <oddFooter>&amp;L&amp;"-,Bold"&amp;12*Starting at the end of 2026 the Increase will use CPI, not to exceed 3%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3000-56E5-46CD-B38E-FF8CC6F83E9D}">
  <dimension ref="A1:D45"/>
  <sheetViews>
    <sheetView workbookViewId="0">
      <selection activeCell="B40" sqref="B40"/>
    </sheetView>
  </sheetViews>
  <sheetFormatPr defaultRowHeight="15" x14ac:dyDescent="0.25"/>
  <cols>
    <col min="1" max="1" width="16.7109375" bestFit="1" customWidth="1"/>
    <col min="3" max="3" width="10.5703125" bestFit="1" customWidth="1"/>
    <col min="4" max="4" width="14.28515625" bestFit="1" customWidth="1"/>
  </cols>
  <sheetData>
    <row r="1" spans="1:4" x14ac:dyDescent="0.25">
      <c r="B1" s="32" t="s">
        <v>10</v>
      </c>
      <c r="C1" s="32" t="s">
        <v>14</v>
      </c>
      <c r="D1" s="32" t="s">
        <v>22</v>
      </c>
    </row>
    <row r="2" spans="1:4" x14ac:dyDescent="0.25">
      <c r="B2" s="10">
        <v>1</v>
      </c>
      <c r="C2" s="30">
        <v>100000</v>
      </c>
      <c r="D2" s="18">
        <f>B2*C2</f>
        <v>100000</v>
      </c>
    </row>
    <row r="3" spans="1:4" x14ac:dyDescent="0.25">
      <c r="B3" s="11">
        <f>B2*105%</f>
        <v>1.05</v>
      </c>
      <c r="C3" s="30">
        <v>100000</v>
      </c>
      <c r="D3" s="18">
        <f t="shared" ref="D3:D42" si="0">B3*C3</f>
        <v>105000</v>
      </c>
    </row>
    <row r="4" spans="1:4" x14ac:dyDescent="0.25">
      <c r="B4" s="11">
        <f>B3*105%</f>
        <v>1.1025</v>
      </c>
      <c r="C4" s="30">
        <v>500000</v>
      </c>
      <c r="D4" s="18">
        <f t="shared" si="0"/>
        <v>551250</v>
      </c>
    </row>
    <row r="5" spans="1:4" x14ac:dyDescent="0.25">
      <c r="B5" s="11">
        <f t="shared" ref="B5:B27" si="1">B4*105%</f>
        <v>1.1576250000000001</v>
      </c>
      <c r="C5" s="30">
        <v>500000</v>
      </c>
      <c r="D5" s="18">
        <f t="shared" si="0"/>
        <v>578812.50000000012</v>
      </c>
    </row>
    <row r="6" spans="1:4" x14ac:dyDescent="0.25">
      <c r="B6" s="11">
        <f t="shared" si="1"/>
        <v>1.2155062500000002</v>
      </c>
      <c r="C6" s="30">
        <v>1000000</v>
      </c>
      <c r="D6" s="18">
        <f t="shared" si="0"/>
        <v>1215506.2500000002</v>
      </c>
    </row>
    <row r="7" spans="1:4" x14ac:dyDescent="0.25">
      <c r="B7" s="11">
        <f t="shared" si="1"/>
        <v>1.2762815625000004</v>
      </c>
      <c r="C7" s="30">
        <v>1000000</v>
      </c>
      <c r="D7" s="18">
        <f t="shared" si="0"/>
        <v>1276281.5625000005</v>
      </c>
    </row>
    <row r="8" spans="1:4" x14ac:dyDescent="0.25">
      <c r="B8" s="11">
        <f t="shared" si="1"/>
        <v>1.3400956406250004</v>
      </c>
      <c r="C8" s="30">
        <v>1500000</v>
      </c>
      <c r="D8" s="18">
        <f t="shared" si="0"/>
        <v>2010143.4609375007</v>
      </c>
    </row>
    <row r="9" spans="1:4" x14ac:dyDescent="0.25">
      <c r="B9" s="11">
        <f t="shared" si="1"/>
        <v>1.4071004226562505</v>
      </c>
      <c r="C9" s="30">
        <v>1500000</v>
      </c>
      <c r="D9" s="18">
        <f t="shared" si="0"/>
        <v>2110650.6339843757</v>
      </c>
    </row>
    <row r="10" spans="1:4" x14ac:dyDescent="0.25">
      <c r="B10" s="11">
        <f t="shared" si="1"/>
        <v>1.477455443789063</v>
      </c>
      <c r="C10" s="30">
        <v>2000000</v>
      </c>
      <c r="D10" s="18">
        <f t="shared" si="0"/>
        <v>2954910.887578126</v>
      </c>
    </row>
    <row r="11" spans="1:4" x14ac:dyDescent="0.25">
      <c r="B11" s="11">
        <f t="shared" si="1"/>
        <v>1.5513282159785162</v>
      </c>
      <c r="C11" s="30">
        <v>2000000</v>
      </c>
      <c r="D11" s="18">
        <f t="shared" si="0"/>
        <v>3102656.4319570325</v>
      </c>
    </row>
    <row r="12" spans="1:4" x14ac:dyDescent="0.25">
      <c r="B12" s="11">
        <f t="shared" si="1"/>
        <v>1.628894626777442</v>
      </c>
      <c r="C12" s="30">
        <v>2000000</v>
      </c>
      <c r="D12" s="18">
        <f t="shared" si="0"/>
        <v>3257789.2535548839</v>
      </c>
    </row>
    <row r="13" spans="1:4" x14ac:dyDescent="0.25">
      <c r="B13" s="11">
        <f t="shared" si="1"/>
        <v>1.7103393581163142</v>
      </c>
      <c r="C13" s="30">
        <v>2000000</v>
      </c>
      <c r="D13" s="18">
        <f t="shared" si="0"/>
        <v>3420678.7162326286</v>
      </c>
    </row>
    <row r="14" spans="1:4" x14ac:dyDescent="0.25">
      <c r="B14" s="11">
        <f>B13*105%</f>
        <v>1.7958563260221301</v>
      </c>
      <c r="C14" s="30">
        <v>2000000</v>
      </c>
      <c r="D14" s="18">
        <f t="shared" si="0"/>
        <v>3591712.6520442599</v>
      </c>
    </row>
    <row r="15" spans="1:4" ht="17.25" x14ac:dyDescent="0.4">
      <c r="A15" s="31" t="s">
        <v>23</v>
      </c>
      <c r="B15" s="33">
        <f>AVERAGE(B2:B14)</f>
        <v>1.3625371420357477</v>
      </c>
      <c r="C15" s="36"/>
      <c r="D15" s="37">
        <f>AVERAGE(D2:D14)</f>
        <v>1867337.8729837541</v>
      </c>
    </row>
    <row r="16" spans="1:4" ht="17.25" x14ac:dyDescent="0.4">
      <c r="A16" s="31"/>
      <c r="B16" s="33"/>
      <c r="C16" s="36"/>
      <c r="D16" s="37"/>
    </row>
    <row r="17" spans="1:4" x14ac:dyDescent="0.25">
      <c r="B17" s="11">
        <f>B14*105%</f>
        <v>1.8856491423232367</v>
      </c>
      <c r="C17" s="30">
        <v>2000000</v>
      </c>
      <c r="D17" s="18">
        <f t="shared" si="0"/>
        <v>3771298.2846464734</v>
      </c>
    </row>
    <row r="18" spans="1:4" x14ac:dyDescent="0.25">
      <c r="B18" s="11">
        <f t="shared" si="1"/>
        <v>1.9799315994393987</v>
      </c>
      <c r="C18" s="30">
        <v>2000000</v>
      </c>
      <c r="D18" s="18">
        <f t="shared" si="0"/>
        <v>3959863.1988787972</v>
      </c>
    </row>
    <row r="19" spans="1:4" x14ac:dyDescent="0.25">
      <c r="B19" s="11">
        <f t="shared" si="1"/>
        <v>2.0789281794113688</v>
      </c>
      <c r="C19" s="30">
        <v>2000000</v>
      </c>
      <c r="D19" s="18">
        <f t="shared" si="0"/>
        <v>4157856.3588227374</v>
      </c>
    </row>
    <row r="20" spans="1:4" x14ac:dyDescent="0.25">
      <c r="B20" s="11">
        <f t="shared" si="1"/>
        <v>2.1828745883819374</v>
      </c>
      <c r="C20" s="30">
        <v>2000000</v>
      </c>
      <c r="D20" s="18">
        <f t="shared" si="0"/>
        <v>4365749.1767638745</v>
      </c>
    </row>
    <row r="21" spans="1:4" x14ac:dyDescent="0.25">
      <c r="B21" s="11">
        <f t="shared" si="1"/>
        <v>2.2920183178010345</v>
      </c>
      <c r="C21" s="30">
        <v>2000000</v>
      </c>
      <c r="D21" s="18">
        <f t="shared" si="0"/>
        <v>4584036.6356020691</v>
      </c>
    </row>
    <row r="22" spans="1:4" x14ac:dyDescent="0.25">
      <c r="B22" s="11">
        <f t="shared" si="1"/>
        <v>2.4066192336910861</v>
      </c>
      <c r="C22" s="30">
        <v>2000000</v>
      </c>
      <c r="D22" s="18">
        <f t="shared" si="0"/>
        <v>4813238.4673821721</v>
      </c>
    </row>
    <row r="23" spans="1:4" x14ac:dyDescent="0.25">
      <c r="B23" s="11">
        <f t="shared" si="1"/>
        <v>2.5269501953756404</v>
      </c>
      <c r="C23" s="30">
        <v>2000000</v>
      </c>
      <c r="D23" s="18">
        <f t="shared" si="0"/>
        <v>5053900.3907512808</v>
      </c>
    </row>
    <row r="24" spans="1:4" x14ac:dyDescent="0.25">
      <c r="B24" s="11">
        <f t="shared" si="1"/>
        <v>2.6532977051444226</v>
      </c>
      <c r="C24" s="30">
        <v>2000000</v>
      </c>
      <c r="D24" s="18">
        <f t="shared" si="0"/>
        <v>5306595.4102888452</v>
      </c>
    </row>
    <row r="25" spans="1:4" x14ac:dyDescent="0.25">
      <c r="B25" s="11">
        <f t="shared" si="1"/>
        <v>2.7859625904016441</v>
      </c>
      <c r="C25" s="30">
        <v>2000000</v>
      </c>
      <c r="D25" s="18">
        <f t="shared" si="0"/>
        <v>5571925.1808032878</v>
      </c>
    </row>
    <row r="26" spans="1:4" x14ac:dyDescent="0.25">
      <c r="B26" s="11">
        <f t="shared" si="1"/>
        <v>2.9252607199217264</v>
      </c>
      <c r="C26" s="30">
        <v>2000000</v>
      </c>
      <c r="D26" s="18">
        <f t="shared" si="0"/>
        <v>5850521.4398434525</v>
      </c>
    </row>
    <row r="27" spans="1:4" x14ac:dyDescent="0.25">
      <c r="B27" s="11">
        <f t="shared" si="1"/>
        <v>3.0715237559178128</v>
      </c>
      <c r="C27" s="30">
        <v>2000000</v>
      </c>
      <c r="D27" s="18">
        <f t="shared" si="0"/>
        <v>6143047.5118356254</v>
      </c>
    </row>
    <row r="28" spans="1:4" x14ac:dyDescent="0.25">
      <c r="B28" s="11">
        <f>B27*103%</f>
        <v>3.1636694685953475</v>
      </c>
      <c r="C28" s="30">
        <v>2000000</v>
      </c>
      <c r="D28" s="18">
        <f t="shared" si="0"/>
        <v>6327338.9371906947</v>
      </c>
    </row>
    <row r="29" spans="1:4" x14ac:dyDescent="0.25">
      <c r="B29" s="11">
        <f>B28*103%</f>
        <v>3.2585795526532082</v>
      </c>
      <c r="C29" s="30">
        <v>2000000</v>
      </c>
      <c r="D29" s="18">
        <f t="shared" si="0"/>
        <v>6517159.1053064167</v>
      </c>
    </row>
    <row r="30" spans="1:4" ht="17.25" x14ac:dyDescent="0.4">
      <c r="A30" s="31" t="s">
        <v>23</v>
      </c>
      <c r="B30" s="33">
        <f>AVERAGE(B17:B29)</f>
        <v>2.5547126960813742</v>
      </c>
      <c r="C30" s="36"/>
      <c r="D30" s="37">
        <f>AVERAGE(D17:D29)</f>
        <v>5109425.3921627486</v>
      </c>
    </row>
    <row r="31" spans="1:4" x14ac:dyDescent="0.25">
      <c r="B31" s="11">
        <f>B29*103%</f>
        <v>3.3563369392328046</v>
      </c>
      <c r="C31" s="30">
        <v>2000000</v>
      </c>
      <c r="D31" s="18">
        <f t="shared" si="0"/>
        <v>6712673.8784656096</v>
      </c>
    </row>
    <row r="32" spans="1:4" x14ac:dyDescent="0.25">
      <c r="B32" s="11">
        <f t="shared" ref="B32:B42" si="2">B31*103%</f>
        <v>3.4570270474097891</v>
      </c>
      <c r="C32" s="30">
        <v>2000000</v>
      </c>
      <c r="D32" s="18">
        <f t="shared" si="0"/>
        <v>6914054.0948195783</v>
      </c>
    </row>
    <row r="33" spans="1:4" x14ac:dyDescent="0.25">
      <c r="B33" s="11">
        <f t="shared" si="2"/>
        <v>3.5607378588320828</v>
      </c>
      <c r="C33" s="30">
        <v>2000000</v>
      </c>
      <c r="D33" s="18">
        <f t="shared" si="0"/>
        <v>7121475.7176641654</v>
      </c>
    </row>
    <row r="34" spans="1:4" x14ac:dyDescent="0.25">
      <c r="B34" s="11">
        <f t="shared" si="2"/>
        <v>3.6675599945970454</v>
      </c>
      <c r="C34" s="30">
        <v>2000000</v>
      </c>
      <c r="D34" s="18">
        <f t="shared" si="0"/>
        <v>7335119.9891940905</v>
      </c>
    </row>
    <row r="35" spans="1:4" x14ac:dyDescent="0.25">
      <c r="B35" s="11">
        <f t="shared" si="2"/>
        <v>3.7775867944349568</v>
      </c>
      <c r="C35" s="30">
        <v>2000000</v>
      </c>
      <c r="D35" s="18">
        <f t="shared" si="0"/>
        <v>7555173.5888699135</v>
      </c>
    </row>
    <row r="36" spans="1:4" x14ac:dyDescent="0.25">
      <c r="B36" s="11">
        <f t="shared" si="2"/>
        <v>3.8909143982680057</v>
      </c>
      <c r="C36" s="30">
        <v>2000000</v>
      </c>
      <c r="D36" s="18">
        <f t="shared" si="0"/>
        <v>7781828.7965360116</v>
      </c>
    </row>
    <row r="37" spans="1:4" x14ac:dyDescent="0.25">
      <c r="B37" s="11">
        <f t="shared" si="2"/>
        <v>4.0076418302160457</v>
      </c>
      <c r="C37" s="30">
        <v>2000000</v>
      </c>
      <c r="D37" s="18">
        <f t="shared" si="0"/>
        <v>8015283.660432091</v>
      </c>
    </row>
    <row r="38" spans="1:4" x14ac:dyDescent="0.25">
      <c r="B38" s="11">
        <f t="shared" si="2"/>
        <v>4.1278710851225275</v>
      </c>
      <c r="C38" s="30">
        <v>2000000</v>
      </c>
      <c r="D38" s="18">
        <f t="shared" si="0"/>
        <v>8255742.1702450551</v>
      </c>
    </row>
    <row r="39" spans="1:4" x14ac:dyDescent="0.25">
      <c r="B39" s="11">
        <f t="shared" si="2"/>
        <v>4.2517072176762039</v>
      </c>
      <c r="C39" s="30">
        <v>2000000</v>
      </c>
      <c r="D39" s="18">
        <f t="shared" si="0"/>
        <v>8503414.4353524074</v>
      </c>
    </row>
    <row r="40" spans="1:4" x14ac:dyDescent="0.25">
      <c r="B40" s="11">
        <f t="shared" si="2"/>
        <v>4.3792584342064904</v>
      </c>
      <c r="C40" s="30">
        <v>2000000</v>
      </c>
      <c r="D40" s="18">
        <f t="shared" si="0"/>
        <v>8758516.8684129808</v>
      </c>
    </row>
    <row r="41" spans="1:4" x14ac:dyDescent="0.25">
      <c r="B41" s="11">
        <f t="shared" si="2"/>
        <v>4.5106361872326852</v>
      </c>
      <c r="C41" s="30">
        <v>2000000</v>
      </c>
      <c r="D41" s="18">
        <f t="shared" si="0"/>
        <v>9021272.3744653706</v>
      </c>
    </row>
    <row r="42" spans="1:4" x14ac:dyDescent="0.25">
      <c r="B42" s="11">
        <f t="shared" si="2"/>
        <v>4.6459552728496663</v>
      </c>
      <c r="C42" s="30">
        <v>2000000</v>
      </c>
      <c r="D42" s="18">
        <f t="shared" si="0"/>
        <v>9291910.5456993319</v>
      </c>
    </row>
    <row r="43" spans="1:4" ht="17.25" x14ac:dyDescent="0.4">
      <c r="A43" s="1" t="s">
        <v>24</v>
      </c>
      <c r="B43" s="33">
        <f>AVERAGE(B31:B42)</f>
        <v>3.9694360883398585</v>
      </c>
      <c r="C43" s="34"/>
      <c r="D43" s="35">
        <f>AVERAGE(D31:D42)</f>
        <v>7938872.1766797164</v>
      </c>
    </row>
    <row r="45" spans="1:4" ht="17.25" x14ac:dyDescent="0.4">
      <c r="A45" s="1" t="s">
        <v>25</v>
      </c>
      <c r="B45" s="33">
        <f>(B43+B30+B15)/3</f>
        <v>2.6288953088189935</v>
      </c>
      <c r="C45" s="34"/>
      <c r="D45" s="33">
        <f>(D43+D30+D15)/3</f>
        <v>4971878.4806087399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2A930-7412-40BB-BFB7-716451466A72}">
  <dimension ref="C3:K44"/>
  <sheetViews>
    <sheetView workbookViewId="0">
      <selection activeCell="F8" sqref="F8"/>
    </sheetView>
  </sheetViews>
  <sheetFormatPr defaultRowHeight="15" x14ac:dyDescent="0.25"/>
  <cols>
    <col min="1" max="1" width="6.7109375" customWidth="1"/>
    <col min="2" max="2" width="5" customWidth="1"/>
    <col min="6" max="6" width="17.85546875" bestFit="1" customWidth="1"/>
    <col min="8" max="8" width="11.5703125" bestFit="1" customWidth="1"/>
    <col min="9" max="9" width="13.7109375" bestFit="1" customWidth="1"/>
  </cols>
  <sheetData>
    <row r="3" spans="3:9" x14ac:dyDescent="0.25">
      <c r="C3" s="69" t="s">
        <v>8</v>
      </c>
      <c r="D3" s="69"/>
      <c r="E3" s="56" t="s">
        <v>11</v>
      </c>
      <c r="F3" s="56" t="s">
        <v>30</v>
      </c>
      <c r="G3" s="22" t="s">
        <v>10</v>
      </c>
      <c r="H3" s="22" t="s">
        <v>15</v>
      </c>
      <c r="I3" s="22" t="s">
        <v>29</v>
      </c>
    </row>
    <row r="4" spans="3:9" x14ac:dyDescent="0.25">
      <c r="C4" s="2">
        <v>1</v>
      </c>
      <c r="D4" s="2">
        <v>2026</v>
      </c>
      <c r="E4" s="12" t="s">
        <v>12</v>
      </c>
      <c r="F4" s="55">
        <v>250000</v>
      </c>
      <c r="G4" s="13">
        <v>1</v>
      </c>
      <c r="H4" s="17">
        <f>F4*G4</f>
        <v>250000</v>
      </c>
    </row>
    <row r="5" spans="3:9" x14ac:dyDescent="0.25">
      <c r="C5" s="2">
        <v>2</v>
      </c>
      <c r="D5" s="2">
        <v>2027</v>
      </c>
      <c r="E5" s="12" t="s">
        <v>12</v>
      </c>
      <c r="F5" s="55">
        <v>500000</v>
      </c>
      <c r="G5" s="13">
        <v>1</v>
      </c>
      <c r="H5" s="17">
        <f t="shared" ref="H5:H43" si="0">F5*G5</f>
        <v>500000</v>
      </c>
    </row>
    <row r="6" spans="3:9" x14ac:dyDescent="0.25">
      <c r="C6" s="2">
        <v>3</v>
      </c>
      <c r="D6" s="2">
        <v>2028</v>
      </c>
      <c r="E6" s="14" t="s">
        <v>12</v>
      </c>
      <c r="F6" s="55">
        <v>750000</v>
      </c>
      <c r="G6" s="13">
        <v>1</v>
      </c>
      <c r="H6" s="17">
        <f t="shared" si="0"/>
        <v>750000</v>
      </c>
    </row>
    <row r="7" spans="3:9" x14ac:dyDescent="0.25">
      <c r="C7" s="2">
        <v>4</v>
      </c>
      <c r="D7" s="2">
        <v>2029</v>
      </c>
      <c r="E7" s="14">
        <v>1.05</v>
      </c>
      <c r="F7" s="55">
        <v>1250000</v>
      </c>
      <c r="G7" s="15">
        <f>G6*E7</f>
        <v>1.05</v>
      </c>
      <c r="H7" s="17">
        <f t="shared" si="0"/>
        <v>1312500</v>
      </c>
    </row>
    <row r="8" spans="3:9" x14ac:dyDescent="0.25">
      <c r="C8" s="2">
        <v>5</v>
      </c>
      <c r="D8" s="2">
        <v>2030</v>
      </c>
      <c r="E8" s="14">
        <v>1.05</v>
      </c>
      <c r="F8" s="55">
        <v>2000000</v>
      </c>
      <c r="G8" s="15">
        <f>G7*E8</f>
        <v>1.1025</v>
      </c>
      <c r="H8" s="17">
        <f t="shared" si="0"/>
        <v>2205000</v>
      </c>
      <c r="I8" s="17">
        <f>SUM(H4:H8)</f>
        <v>5017500</v>
      </c>
    </row>
    <row r="9" spans="3:9" x14ac:dyDescent="0.25">
      <c r="C9" s="2">
        <v>6</v>
      </c>
      <c r="D9" s="2">
        <v>2031</v>
      </c>
      <c r="E9" s="14">
        <v>1.05</v>
      </c>
      <c r="F9" s="55">
        <v>2000000</v>
      </c>
      <c r="G9" s="15">
        <f>G8*E9</f>
        <v>1.1576250000000001</v>
      </c>
      <c r="H9" s="17">
        <f t="shared" si="0"/>
        <v>2315250.0000000005</v>
      </c>
    </row>
    <row r="10" spans="3:9" x14ac:dyDescent="0.25">
      <c r="C10" s="2">
        <v>7</v>
      </c>
      <c r="D10" s="2">
        <v>2032</v>
      </c>
      <c r="E10" s="14">
        <v>1.05</v>
      </c>
      <c r="F10" s="55">
        <v>2000000</v>
      </c>
      <c r="G10" s="15">
        <f>G9*E10</f>
        <v>1.2155062500000002</v>
      </c>
      <c r="H10" s="17">
        <f t="shared" si="0"/>
        <v>2431012.5000000005</v>
      </c>
    </row>
    <row r="11" spans="3:9" x14ac:dyDescent="0.25">
      <c r="C11" s="2">
        <v>8</v>
      </c>
      <c r="D11" s="2">
        <v>2033</v>
      </c>
      <c r="E11" s="14">
        <v>1.05</v>
      </c>
      <c r="F11" s="55">
        <v>2000000</v>
      </c>
      <c r="G11" s="15">
        <f>G10*E11</f>
        <v>1.2762815625000004</v>
      </c>
      <c r="H11" s="17">
        <f t="shared" si="0"/>
        <v>2552563.1250000009</v>
      </c>
    </row>
    <row r="12" spans="3:9" x14ac:dyDescent="0.25">
      <c r="C12" s="2">
        <v>9</v>
      </c>
      <c r="D12" s="2">
        <v>2034</v>
      </c>
      <c r="E12" s="14">
        <v>1.05</v>
      </c>
      <c r="F12" s="55">
        <v>2000000</v>
      </c>
      <c r="G12" s="15">
        <f t="shared" ref="G12" si="1">G11*E12</f>
        <v>1.3400956406250004</v>
      </c>
      <c r="H12" s="17">
        <f t="shared" si="0"/>
        <v>2680191.2812500009</v>
      </c>
    </row>
    <row r="13" spans="3:9" x14ac:dyDescent="0.25">
      <c r="C13" s="2">
        <v>10</v>
      </c>
      <c r="D13" s="2">
        <v>2035</v>
      </c>
      <c r="E13" s="14">
        <v>1.05</v>
      </c>
      <c r="F13" s="55">
        <v>2000000</v>
      </c>
      <c r="G13" s="15">
        <f t="shared" ref="G13" si="2">E13*G12</f>
        <v>1.4071004226562505</v>
      </c>
      <c r="H13" s="17">
        <f t="shared" si="0"/>
        <v>2814200.8453125008</v>
      </c>
      <c r="I13" s="17">
        <f>SUM(H4:H13)</f>
        <v>17810717.751562502</v>
      </c>
    </row>
    <row r="14" spans="3:9" x14ac:dyDescent="0.25">
      <c r="C14" s="2">
        <v>11</v>
      </c>
      <c r="D14" s="2">
        <v>2036</v>
      </c>
      <c r="E14" s="14">
        <v>1.05</v>
      </c>
      <c r="F14" s="55">
        <v>2000000</v>
      </c>
      <c r="G14" s="15">
        <f>G13*E14</f>
        <v>1.477455443789063</v>
      </c>
      <c r="H14" s="17">
        <f t="shared" si="0"/>
        <v>2954910.887578126</v>
      </c>
    </row>
    <row r="15" spans="3:9" x14ac:dyDescent="0.25">
      <c r="C15" s="2">
        <v>12</v>
      </c>
      <c r="D15" s="2">
        <v>2037</v>
      </c>
      <c r="E15" s="14">
        <v>1.05</v>
      </c>
      <c r="F15" s="55">
        <v>2000000</v>
      </c>
      <c r="G15" s="15">
        <f t="shared" ref="G15" si="3">G14*E15</f>
        <v>1.5513282159785162</v>
      </c>
      <c r="H15" s="17">
        <f t="shared" si="0"/>
        <v>3102656.4319570325</v>
      </c>
    </row>
    <row r="16" spans="3:9" x14ac:dyDescent="0.25">
      <c r="C16" s="2">
        <v>13</v>
      </c>
      <c r="D16" s="2">
        <v>2038</v>
      </c>
      <c r="E16" s="14">
        <v>1.05</v>
      </c>
      <c r="F16" s="55">
        <v>2000000</v>
      </c>
      <c r="G16" s="15">
        <f t="shared" ref="G16" si="4">E16*G15</f>
        <v>1.628894626777442</v>
      </c>
      <c r="H16" s="17">
        <f t="shared" si="0"/>
        <v>3257789.2535548839</v>
      </c>
    </row>
    <row r="17" spans="3:11" x14ac:dyDescent="0.25">
      <c r="C17" s="2">
        <v>14</v>
      </c>
      <c r="D17" s="2">
        <v>2039</v>
      </c>
      <c r="E17" s="14">
        <v>1.05</v>
      </c>
      <c r="F17" s="55">
        <v>2000000</v>
      </c>
      <c r="G17" s="15">
        <f t="shared" ref="G17:G18" si="5">G16*E17</f>
        <v>1.7103393581163142</v>
      </c>
      <c r="H17" s="17">
        <f t="shared" si="0"/>
        <v>3420678.7162326286</v>
      </c>
    </row>
    <row r="18" spans="3:11" x14ac:dyDescent="0.25">
      <c r="C18" s="2">
        <v>15</v>
      </c>
      <c r="D18" s="2">
        <v>2040</v>
      </c>
      <c r="E18" s="14">
        <v>1.05</v>
      </c>
      <c r="F18" s="55">
        <v>2000000</v>
      </c>
      <c r="G18" s="15">
        <f t="shared" si="5"/>
        <v>1.7958563260221301</v>
      </c>
      <c r="H18" s="17">
        <f t="shared" si="0"/>
        <v>3591712.6520442599</v>
      </c>
      <c r="I18" s="17">
        <f>SUM(H4:H18)</f>
        <v>34138465.692929432</v>
      </c>
    </row>
    <row r="19" spans="3:11" x14ac:dyDescent="0.25">
      <c r="C19" s="2">
        <v>16</v>
      </c>
      <c r="D19" s="2">
        <v>2041</v>
      </c>
      <c r="E19" s="14">
        <v>1.05</v>
      </c>
      <c r="F19" s="55">
        <v>2000000</v>
      </c>
      <c r="G19" s="15">
        <f>E19*G18</f>
        <v>1.8856491423232367</v>
      </c>
      <c r="H19" s="17">
        <f t="shared" si="0"/>
        <v>3771298.2846464734</v>
      </c>
    </row>
    <row r="20" spans="3:11" x14ac:dyDescent="0.25">
      <c r="C20" s="2">
        <v>17</v>
      </c>
      <c r="D20" s="2">
        <v>2042</v>
      </c>
      <c r="E20" s="14">
        <v>1.05</v>
      </c>
      <c r="F20" s="55">
        <v>2000000</v>
      </c>
      <c r="G20" s="15">
        <f t="shared" ref="G20:G21" si="6">G19*E20</f>
        <v>1.9799315994393987</v>
      </c>
      <c r="H20" s="17">
        <f t="shared" si="0"/>
        <v>3959863.1988787972</v>
      </c>
    </row>
    <row r="21" spans="3:11" x14ac:dyDescent="0.25">
      <c r="C21" s="2">
        <v>18</v>
      </c>
      <c r="D21" s="2">
        <v>2043</v>
      </c>
      <c r="E21" s="14">
        <v>1.05</v>
      </c>
      <c r="F21" s="55">
        <v>2000000</v>
      </c>
      <c r="G21" s="15">
        <f t="shared" si="6"/>
        <v>2.0789281794113688</v>
      </c>
      <c r="H21" s="17">
        <f t="shared" si="0"/>
        <v>4157856.3588227374</v>
      </c>
    </row>
    <row r="22" spans="3:11" x14ac:dyDescent="0.25">
      <c r="C22" s="2">
        <v>19</v>
      </c>
      <c r="D22" s="2">
        <v>2044</v>
      </c>
      <c r="E22" s="14">
        <v>1.05</v>
      </c>
      <c r="F22" s="55">
        <v>2000000</v>
      </c>
      <c r="G22" s="15">
        <f>E22*G21</f>
        <v>2.1828745883819374</v>
      </c>
      <c r="H22" s="17">
        <f t="shared" si="0"/>
        <v>4365749.1767638745</v>
      </c>
    </row>
    <row r="23" spans="3:11" x14ac:dyDescent="0.25">
      <c r="C23" s="2">
        <v>20</v>
      </c>
      <c r="D23" s="2">
        <v>2045</v>
      </c>
      <c r="E23" s="14">
        <v>1.05</v>
      </c>
      <c r="F23" s="55">
        <v>2000000</v>
      </c>
      <c r="G23" s="15">
        <f t="shared" ref="G23" si="7">G22*E23</f>
        <v>2.2920183178010345</v>
      </c>
      <c r="H23" s="17">
        <f t="shared" si="0"/>
        <v>4584036.6356020691</v>
      </c>
      <c r="I23" s="17">
        <f>SUM(H4:H23)</f>
        <v>54977269.34764339</v>
      </c>
    </row>
    <row r="24" spans="3:11" x14ac:dyDescent="0.25">
      <c r="C24" s="2">
        <v>21</v>
      </c>
      <c r="D24" s="2">
        <v>2046</v>
      </c>
      <c r="E24" s="14">
        <v>1.05</v>
      </c>
      <c r="F24" s="55">
        <v>2000000</v>
      </c>
      <c r="G24" s="15">
        <f>G23*E24</f>
        <v>2.4066192336910861</v>
      </c>
      <c r="H24" s="17">
        <f t="shared" si="0"/>
        <v>4813238.4673821721</v>
      </c>
    </row>
    <row r="25" spans="3:11" x14ac:dyDescent="0.25">
      <c r="C25" s="2">
        <v>22</v>
      </c>
      <c r="D25" s="2">
        <v>2047</v>
      </c>
      <c r="E25" s="14">
        <v>1.05</v>
      </c>
      <c r="F25" s="55">
        <v>2000000</v>
      </c>
      <c r="G25" s="15">
        <f t="shared" ref="G25" si="8">E25*G24</f>
        <v>2.5269501953756404</v>
      </c>
      <c r="H25" s="17">
        <f t="shared" si="0"/>
        <v>5053900.3907512808</v>
      </c>
    </row>
    <row r="26" spans="3:11" x14ac:dyDescent="0.25">
      <c r="C26" s="2">
        <v>23</v>
      </c>
      <c r="D26" s="2">
        <v>2048</v>
      </c>
      <c r="E26" s="14">
        <v>1.05</v>
      </c>
      <c r="F26" s="55">
        <v>2000000</v>
      </c>
      <c r="G26" s="15">
        <f t="shared" ref="G26:G27" si="9">G25*E26</f>
        <v>2.6532977051444226</v>
      </c>
      <c r="H26" s="17">
        <f t="shared" si="0"/>
        <v>5306595.4102888452</v>
      </c>
    </row>
    <row r="27" spans="3:11" x14ac:dyDescent="0.25">
      <c r="C27" s="2">
        <v>24</v>
      </c>
      <c r="D27" s="2">
        <v>2049</v>
      </c>
      <c r="E27" s="14">
        <v>1.05</v>
      </c>
      <c r="F27" s="55">
        <v>2000000</v>
      </c>
      <c r="G27" s="15">
        <f t="shared" si="9"/>
        <v>2.7859625904016441</v>
      </c>
      <c r="H27" s="17">
        <f t="shared" si="0"/>
        <v>5571925.1808032878</v>
      </c>
    </row>
    <row r="28" spans="3:11" x14ac:dyDescent="0.25">
      <c r="C28" s="2">
        <v>25</v>
      </c>
      <c r="D28" s="2">
        <v>2050</v>
      </c>
      <c r="E28" s="14">
        <v>1.05</v>
      </c>
      <c r="F28" s="55">
        <v>2000000</v>
      </c>
      <c r="G28" s="15">
        <f t="shared" ref="G28" si="10">E28*G27</f>
        <v>2.9252607199217264</v>
      </c>
      <c r="H28" s="17">
        <f t="shared" si="0"/>
        <v>5850521.4398434525</v>
      </c>
      <c r="I28" s="17">
        <f>SUM(H4:H28)</f>
        <v>81573450.236712411</v>
      </c>
    </row>
    <row r="29" spans="3:11" ht="15.75" thickBot="1" x14ac:dyDescent="0.3">
      <c r="C29" s="52">
        <v>26</v>
      </c>
      <c r="D29" s="52">
        <v>2051</v>
      </c>
      <c r="E29" s="53">
        <v>1.05</v>
      </c>
      <c r="F29" s="60">
        <v>2000000</v>
      </c>
      <c r="G29" s="54">
        <f>G28*E29</f>
        <v>3.0715237559178128</v>
      </c>
      <c r="H29" s="58">
        <f t="shared" si="0"/>
        <v>6143047.5118356254</v>
      </c>
    </row>
    <row r="30" spans="3:11" x14ac:dyDescent="0.25">
      <c r="C30" s="49">
        <v>27</v>
      </c>
      <c r="D30" s="49">
        <v>2052</v>
      </c>
      <c r="E30" s="50">
        <v>1.03</v>
      </c>
      <c r="F30" s="59">
        <v>2000000</v>
      </c>
      <c r="G30" s="51">
        <f t="shared" ref="G30" si="11">G29*E30</f>
        <v>3.1636694685953475</v>
      </c>
      <c r="H30" s="57">
        <f t="shared" si="0"/>
        <v>6327338.9371906947</v>
      </c>
      <c r="I30" s="70" t="s">
        <v>28</v>
      </c>
      <c r="J30" s="71"/>
      <c r="K30" s="71"/>
    </row>
    <row r="31" spans="3:11" x14ac:dyDescent="0.25">
      <c r="C31" s="2">
        <v>28</v>
      </c>
      <c r="D31" s="2">
        <v>2053</v>
      </c>
      <c r="E31" s="14">
        <v>1.03</v>
      </c>
      <c r="F31" s="55">
        <v>2000000</v>
      </c>
      <c r="G31" s="15">
        <f t="shared" ref="G31" si="12">E31*G30</f>
        <v>3.2585795526532082</v>
      </c>
      <c r="H31" s="17">
        <f t="shared" si="0"/>
        <v>6517159.1053064167</v>
      </c>
      <c r="I31" s="71"/>
      <c r="J31" s="71"/>
      <c r="K31" s="71"/>
    </row>
    <row r="32" spans="3:11" x14ac:dyDescent="0.25">
      <c r="C32" s="2">
        <v>29</v>
      </c>
      <c r="D32" s="2">
        <v>2054</v>
      </c>
      <c r="E32" s="14">
        <v>1.03</v>
      </c>
      <c r="F32" s="55">
        <v>2000000</v>
      </c>
      <c r="G32" s="15">
        <f t="shared" ref="G32:G33" si="13">G31*E32</f>
        <v>3.3563369392328046</v>
      </c>
      <c r="H32" s="17">
        <f t="shared" si="0"/>
        <v>6712673.8784656096</v>
      </c>
    </row>
    <row r="33" spans="3:9" x14ac:dyDescent="0.25">
      <c r="C33" s="2">
        <v>30</v>
      </c>
      <c r="D33" s="2">
        <v>2055</v>
      </c>
      <c r="E33" s="14">
        <v>1.03</v>
      </c>
      <c r="F33" s="55">
        <v>2000000</v>
      </c>
      <c r="G33" s="15">
        <f t="shared" si="13"/>
        <v>3.4570270474097891</v>
      </c>
      <c r="H33" s="17">
        <f t="shared" si="0"/>
        <v>6914054.0948195783</v>
      </c>
      <c r="I33" s="17">
        <f>SUM(H4:H33)</f>
        <v>114187723.76433033</v>
      </c>
    </row>
    <row r="34" spans="3:9" x14ac:dyDescent="0.25">
      <c r="C34" s="2">
        <v>31</v>
      </c>
      <c r="D34" s="2">
        <v>2056</v>
      </c>
      <c r="E34" s="14">
        <v>1.03</v>
      </c>
      <c r="F34" s="55">
        <v>2000000</v>
      </c>
      <c r="G34" s="15">
        <f>E34*G33</f>
        <v>3.5607378588320828</v>
      </c>
      <c r="H34" s="17">
        <f t="shared" si="0"/>
        <v>7121475.7176641654</v>
      </c>
    </row>
    <row r="35" spans="3:9" x14ac:dyDescent="0.25">
      <c r="C35" s="2">
        <v>32</v>
      </c>
      <c r="D35" s="2">
        <v>2057</v>
      </c>
      <c r="E35" s="14">
        <v>1.03</v>
      </c>
      <c r="F35" s="55">
        <v>2000000</v>
      </c>
      <c r="G35" s="15">
        <f t="shared" ref="G35:G36" si="14">G34*E35</f>
        <v>3.6675599945970454</v>
      </c>
      <c r="H35" s="17">
        <f t="shared" si="0"/>
        <v>7335119.9891940905</v>
      </c>
    </row>
    <row r="36" spans="3:9" x14ac:dyDescent="0.25">
      <c r="C36" s="2">
        <v>33</v>
      </c>
      <c r="D36" s="2">
        <v>2058</v>
      </c>
      <c r="E36" s="14">
        <v>1.03</v>
      </c>
      <c r="F36" s="55">
        <v>2000000</v>
      </c>
      <c r="G36" s="15">
        <f t="shared" si="14"/>
        <v>3.7775867944349568</v>
      </c>
      <c r="H36" s="17">
        <f t="shared" si="0"/>
        <v>7555173.5888699135</v>
      </c>
    </row>
    <row r="37" spans="3:9" x14ac:dyDescent="0.25">
      <c r="C37" s="2">
        <v>34</v>
      </c>
      <c r="D37" s="2">
        <v>2059</v>
      </c>
      <c r="E37" s="14">
        <v>1.03</v>
      </c>
      <c r="F37" s="55">
        <v>2000000</v>
      </c>
      <c r="G37" s="15">
        <f t="shared" ref="G37:G43" si="15">E37*G36</f>
        <v>3.8909143982680057</v>
      </c>
      <c r="H37" s="17">
        <f t="shared" si="0"/>
        <v>7781828.7965360116</v>
      </c>
    </row>
    <row r="38" spans="3:9" x14ac:dyDescent="0.25">
      <c r="C38" s="2">
        <v>35</v>
      </c>
      <c r="D38" s="2">
        <v>2060</v>
      </c>
      <c r="E38" s="14">
        <v>1.03</v>
      </c>
      <c r="F38" s="55">
        <v>2000000</v>
      </c>
      <c r="G38" s="15">
        <f t="shared" si="15"/>
        <v>4.0076418302160457</v>
      </c>
      <c r="H38" s="17">
        <f t="shared" si="0"/>
        <v>8015283.660432091</v>
      </c>
      <c r="I38" s="17">
        <f>SUM(H4:H38)</f>
        <v>151996605.5170266</v>
      </c>
    </row>
    <row r="39" spans="3:9" x14ac:dyDescent="0.25">
      <c r="C39" s="2">
        <v>36</v>
      </c>
      <c r="D39" s="2">
        <v>2061</v>
      </c>
      <c r="E39" s="14">
        <v>1.03</v>
      </c>
      <c r="F39" s="55">
        <v>2000000</v>
      </c>
      <c r="G39" s="15">
        <f t="shared" si="15"/>
        <v>4.1278710851225275</v>
      </c>
      <c r="H39" s="17">
        <f t="shared" si="0"/>
        <v>8255742.1702450551</v>
      </c>
    </row>
    <row r="40" spans="3:9" x14ac:dyDescent="0.25">
      <c r="C40" s="2">
        <v>37</v>
      </c>
      <c r="D40" s="2">
        <v>2062</v>
      </c>
      <c r="E40" s="14">
        <v>1.03</v>
      </c>
      <c r="F40" s="55">
        <v>2000000</v>
      </c>
      <c r="G40" s="15">
        <f t="shared" si="15"/>
        <v>4.2517072176762039</v>
      </c>
      <c r="H40" s="17">
        <f t="shared" si="0"/>
        <v>8503414.4353524074</v>
      </c>
    </row>
    <row r="41" spans="3:9" x14ac:dyDescent="0.25">
      <c r="C41" s="2">
        <v>38</v>
      </c>
      <c r="D41" s="2">
        <v>2063</v>
      </c>
      <c r="E41" s="14">
        <v>1.03</v>
      </c>
      <c r="F41" s="55">
        <v>2000000</v>
      </c>
      <c r="G41" s="15">
        <f t="shared" si="15"/>
        <v>4.3792584342064904</v>
      </c>
      <c r="H41" s="17">
        <f t="shared" si="0"/>
        <v>8758516.8684129808</v>
      </c>
    </row>
    <row r="42" spans="3:9" x14ac:dyDescent="0.25">
      <c r="C42" s="2">
        <v>39</v>
      </c>
      <c r="D42" s="2">
        <v>2064</v>
      </c>
      <c r="E42" s="14">
        <v>1.03</v>
      </c>
      <c r="F42" s="55">
        <v>2000000</v>
      </c>
      <c r="G42" s="15">
        <f t="shared" si="15"/>
        <v>4.5106361872326852</v>
      </c>
      <c r="H42" s="17">
        <f t="shared" si="0"/>
        <v>9021272.3744653706</v>
      </c>
    </row>
    <row r="43" spans="3:9" x14ac:dyDescent="0.25">
      <c r="C43" s="2">
        <v>40</v>
      </c>
      <c r="D43" s="2">
        <v>2065</v>
      </c>
      <c r="E43" s="14">
        <v>1.03</v>
      </c>
      <c r="F43" s="55">
        <v>2000000</v>
      </c>
      <c r="G43" s="15">
        <f t="shared" si="15"/>
        <v>4.6459552728496663</v>
      </c>
      <c r="H43" s="17">
        <f t="shared" si="0"/>
        <v>9291910.5456993319</v>
      </c>
      <c r="I43" s="17">
        <f>SUM(H4:H43)</f>
        <v>195827461.91120175</v>
      </c>
    </row>
    <row r="44" spans="3:9" x14ac:dyDescent="0.25">
      <c r="C44" s="2">
        <v>41</v>
      </c>
      <c r="D44" s="2">
        <v>2065</v>
      </c>
      <c r="E44" s="14">
        <v>1.03</v>
      </c>
      <c r="F44" s="55">
        <v>2000000</v>
      </c>
      <c r="G44" s="15">
        <f t="shared" ref="G44" si="16">E44*G43</f>
        <v>4.7853339310351561</v>
      </c>
      <c r="H44" s="17">
        <f t="shared" ref="H44" si="17">F44*G44</f>
        <v>9570667.8620703127</v>
      </c>
      <c r="I44" s="17">
        <f>SUM(H4:H44)</f>
        <v>205398129.77327207</v>
      </c>
    </row>
  </sheetData>
  <mergeCells count="2">
    <mergeCell ref="C3:D3"/>
    <mergeCell ref="I30:K31"/>
  </mergeCells>
  <printOptions horizontalCentered="1"/>
  <pageMargins left="0.2" right="0.2" top="0.75" bottom="0.75" header="0.3" footer="0.3"/>
  <pageSetup orientation="portrait" r:id="rId1"/>
  <headerFooter>
    <oddHeader xml:space="preserve">&amp;L&amp;"-,Bold"&amp;26
Draft&amp;C&amp;"-,Bold"&amp;22Proposed Russell County Host Fee Agreement - NOVA of VA&amp;18
Projected Host Fee and Tonage&amp;R
&amp;"-,Bold"&amp;26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Fletcher</dc:creator>
  <cp:lastModifiedBy>Lonzo Lester</cp:lastModifiedBy>
  <cp:lastPrinted>2024-02-27T20:45:51Z</cp:lastPrinted>
  <dcterms:created xsi:type="dcterms:W3CDTF">2023-09-28T14:12:36Z</dcterms:created>
  <dcterms:modified xsi:type="dcterms:W3CDTF">2024-02-27T20:46:01Z</dcterms:modified>
</cp:coreProperties>
</file>